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<sst xmlns="http://schemas.openxmlformats.org/spreadsheetml/2006/main" uniqueCount="69">
  <si>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</si>
  <si>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</si>
  <si>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</si>
  <si>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</si>
  <si>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</si>
  <si>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</si>
  <si>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</si>
  <si>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</si>
  <si>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</si>
  <si>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</si>
  <si>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</si>
  <si>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</si>
  <si>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</si>
  <si>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</si>
  <si>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</si>
  <si>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</si>
  <si>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</si>
  <si>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</si>
  <si>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</si>
  <si>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</si>
  <si>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</si>
  <si>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</si>
  <si>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</si>
  <si>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</si>
  <si>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</si>
  <si>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</si>
  <si>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</si>
  <si>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</si>
  <si>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</si>
  <si>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</si>
  <si>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</si>
  <si>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</si>
  <si>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</si>
  <si>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</si>
  <si>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</si>
  <si>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</si>
  <si>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</si>
  <si>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</si>
  <si>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</si>
  <si>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</si>
  <si>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</si>
  <si>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</si>
  <si>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</si>
  <si>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</si>
  <si>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</si>
  <si>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</si>
  <si>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</si>
  <si>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</si>
  <si>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</si>
  <si>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</si>
  <si>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</si>
  <si>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</si>
  <si>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</si>
  <si>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</si>
  <si>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</si>
  <si>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</si>
  <si>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</si>
  <si>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</si>
  <si>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</si>
  <si>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</si>
  <si>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</si>
  <si>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4/1～4/30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</si>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</sst>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4</v>
      </c>
      <c r="D6" s="208">
        <v>11108951</v>
      </c>
      <c r="E6" s="36">
        <v>7344</v>
      </c>
      <c r="F6" s="36">
        <v>0</v>
      </c>
      <c r="G6" s="36">
        <v>387327</v>
      </c>
      <c r="H6" s="43">
        <v>3384</v>
      </c>
      <c r="I6" s="44">
        <v>173</v>
      </c>
      <c r="J6" s="47">
        <f>H6+I6</f>
        <v>3557</v>
      </c>
      <c r="K6" s="37">
        <f>IFERROR(J6/G6,"-")</f>
        <v>0.0091834548069202</v>
      </c>
      <c r="L6" s="36">
        <v>210</v>
      </c>
      <c r="M6" s="36">
        <v>1182</v>
      </c>
      <c r="N6" s="37">
        <f>IFERROR(L6/J6,"-")</f>
        <v>0.059038515603036</v>
      </c>
      <c r="O6" s="38">
        <f>IFERROR(D6/J6,"-")</f>
        <v>3123.123699747</v>
      </c>
      <c r="P6" s="39">
        <v>422</v>
      </c>
      <c r="Q6" s="37">
        <f>IFERROR(P6/J6,"-")</f>
        <v>0.11863930278324</v>
      </c>
      <c r="R6" s="213">
        <v>22535390</v>
      </c>
      <c r="S6" s="214">
        <f>IFERROR(R6/J6,"-")</f>
        <v>6335.5046387405</v>
      </c>
      <c r="T6" s="214">
        <f>IFERROR(R6/P6,"-")</f>
        <v>53401.398104265</v>
      </c>
      <c r="U6" s="208">
        <f>IFERROR(R6-D6,"-")</f>
        <v>11426439</v>
      </c>
      <c r="V6" s="40">
        <f>R6/D6</f>
        <v>2.028579476136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11108951</v>
      </c>
      <c r="E9" s="21">
        <f>SUM(E6:E7)</f>
        <v>7344</v>
      </c>
      <c r="F9" s="21">
        <f>SUM(F6:F7)</f>
        <v>0</v>
      </c>
      <c r="G9" s="21">
        <f>SUM(G6:G7)</f>
        <v>387327</v>
      </c>
      <c r="H9" s="21">
        <f>SUM(H6:H7)</f>
        <v>3384</v>
      </c>
      <c r="I9" s="21">
        <f>SUM(I6:I7)</f>
        <v>173</v>
      </c>
      <c r="J9" s="21">
        <f>SUM(J6:J7)</f>
        <v>3557</v>
      </c>
      <c r="K9" s="22">
        <f>IFERROR(J9/G9,"-")</f>
        <v>0.0091834548069202</v>
      </c>
      <c r="L9" s="33">
        <f>SUM(L6:L7)</f>
        <v>210</v>
      </c>
      <c r="M9" s="33">
        <f>SUM(M6:M7)</f>
        <v>1182</v>
      </c>
      <c r="N9" s="22">
        <f>IFERROR(L9/J9,"-")</f>
        <v>0.059038515603036</v>
      </c>
      <c r="O9" s="23">
        <f>IFERROR(D9/J9,"-")</f>
        <v>3123.123699747</v>
      </c>
      <c r="P9" s="24">
        <f>SUM(P6:P7)</f>
        <v>422</v>
      </c>
      <c r="Q9" s="22">
        <f>IFERROR(P9/J9,"-")</f>
        <v>0.11863930278324</v>
      </c>
      <c r="R9" s="25">
        <f>SUM(R6:R7)</f>
        <v>22535390</v>
      </c>
      <c r="S9" s="25">
        <f>IFERROR(R9/J9,"-")</f>
        <v>6335.5046387405</v>
      </c>
      <c r="T9" s="25">
        <f>IFERROR(R9/P9,"-")</f>
        <v>53401.398104265</v>
      </c>
      <c r="U9" s="26">
        <f>SUM(U6:U7)</f>
        <v>11426439</v>
      </c>
      <c r="V9" s="27">
        <f>IFERROR(R9/D9,"-")</f>
        <v>2.028579476136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2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2.4574651678331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5905748</v>
      </c>
      <c r="H7" s="80">
        <v>3975</v>
      </c>
      <c r="I7" s="80">
        <v>0</v>
      </c>
      <c r="J7" s="80">
        <v>283368</v>
      </c>
      <c r="K7" s="81">
        <v>1782</v>
      </c>
      <c r="L7" s="82">
        <f>IFERROR(K7/J7,"-")</f>
        <v>0.0062886423308207</v>
      </c>
      <c r="M7" s="80">
        <v>154</v>
      </c>
      <c r="N7" s="80">
        <v>568</v>
      </c>
      <c r="O7" s="82">
        <f>IFERROR(M7/(K7),"-")</f>
        <v>0.08641975308642</v>
      </c>
      <c r="P7" s="83">
        <f>IFERROR(G7/SUM(K7:K7),"-")</f>
        <v>3314.1122334456</v>
      </c>
      <c r="Q7" s="84">
        <v>251</v>
      </c>
      <c r="R7" s="82">
        <f>IF(K7=0,"-",Q7/K7)</f>
        <v>0.14085297418631</v>
      </c>
      <c r="S7" s="200">
        <v>14513170</v>
      </c>
      <c r="T7" s="201">
        <f>IFERROR(S7/K7,"-")</f>
        <v>8144.315375982</v>
      </c>
      <c r="U7" s="201">
        <f>IFERROR(S7/Q7,"-")</f>
        <v>57821.394422311</v>
      </c>
      <c r="V7" s="202">
        <f>SUM(S7:S7)-SUM(G7:G7)</f>
        <v>8607422</v>
      </c>
      <c r="W7" s="86">
        <f>SUM(S7:S7)/SUM(G7:G7)</f>
        <v>2.4574651678331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27</v>
      </c>
      <c r="AI7" s="94">
        <f>IF(K7=0,"",IF(AH7=0,"",(AH7/K7)))</f>
        <v>0.015151515151515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11</v>
      </c>
      <c r="AR7" s="100">
        <f>IF(K7=0,"",IF(AQ7=0,"",(AQ7/K7)))</f>
        <v>0.0061728395061728</v>
      </c>
      <c r="AS7" s="99"/>
      <c r="AT7" s="101">
        <f>IFERROR(AR7/AQ7,"-")</f>
        <v>0.00056116722783389</v>
      </c>
      <c r="AU7" s="102"/>
      <c r="AV7" s="103">
        <f>IFERROR(AU7/AQ7,"-")</f>
        <v>0</v>
      </c>
      <c r="AW7" s="104"/>
      <c r="AX7" s="104"/>
      <c r="AY7" s="104"/>
      <c r="AZ7" s="105">
        <v>88</v>
      </c>
      <c r="BA7" s="106">
        <f>IF(K7=0,"",IF(AZ7=0,"",(AZ7/K7)))</f>
        <v>0.049382716049383</v>
      </c>
      <c r="BB7" s="105">
        <v>6</v>
      </c>
      <c r="BC7" s="107">
        <f>IFERROR(BB7/AZ7,"-")</f>
        <v>0.068181818181818</v>
      </c>
      <c r="BD7" s="108">
        <v>308300</v>
      </c>
      <c r="BE7" s="109">
        <f>IFERROR(BD7/AZ7,"-")</f>
        <v>3503.4090909091</v>
      </c>
      <c r="BF7" s="110">
        <v>4</v>
      </c>
      <c r="BG7" s="110"/>
      <c r="BH7" s="110">
        <v>2</v>
      </c>
      <c r="BI7" s="111">
        <v>1035</v>
      </c>
      <c r="BJ7" s="112">
        <f>IF(K7=0,"",IF(BI7=0,"",(BI7/K7)))</f>
        <v>0.58080808080808</v>
      </c>
      <c r="BK7" s="113">
        <v>125</v>
      </c>
      <c r="BL7" s="114">
        <f>IFERROR(BK7/BI7,"-")</f>
        <v>0.1207729468599</v>
      </c>
      <c r="BM7" s="115">
        <v>7047080</v>
      </c>
      <c r="BN7" s="116">
        <f>IFERROR(BM7/BI7,"-")</f>
        <v>6808.7729468599</v>
      </c>
      <c r="BO7" s="117">
        <v>50</v>
      </c>
      <c r="BP7" s="117">
        <v>24</v>
      </c>
      <c r="BQ7" s="117">
        <v>51</v>
      </c>
      <c r="BR7" s="118">
        <v>499</v>
      </c>
      <c r="BS7" s="119">
        <f>IF(K7=0,"",IF(BR7=0,"",(BR7/K7)))</f>
        <v>0.28002244668911</v>
      </c>
      <c r="BT7" s="120">
        <v>90</v>
      </c>
      <c r="BU7" s="121">
        <f>IFERROR(BT7/BR7,"-")</f>
        <v>0.18036072144289</v>
      </c>
      <c r="BV7" s="122">
        <v>4752200</v>
      </c>
      <c r="BW7" s="123">
        <f>IFERROR(BV7/BR7,"-")</f>
        <v>9523.4468937876</v>
      </c>
      <c r="BX7" s="124">
        <v>20</v>
      </c>
      <c r="BY7" s="124">
        <v>15</v>
      </c>
      <c r="BZ7" s="124">
        <v>55</v>
      </c>
      <c r="CA7" s="125">
        <v>122</v>
      </c>
      <c r="CB7" s="126">
        <f>IF(K7=0,"",IF(CA7=0,"",(CA7/K7)))</f>
        <v>0.068462401795735</v>
      </c>
      <c r="CC7" s="127">
        <v>30</v>
      </c>
      <c r="CD7" s="128">
        <f>IFERROR(CC7/CA7,"-")</f>
        <v>0.24590163934426</v>
      </c>
      <c r="CE7" s="129">
        <v>2405590</v>
      </c>
      <c r="CF7" s="130">
        <f>IFERROR(CE7/CA7,"-")</f>
        <v>19717.950819672</v>
      </c>
      <c r="CG7" s="131">
        <v>10</v>
      </c>
      <c r="CH7" s="131">
        <v>4</v>
      </c>
      <c r="CI7" s="131">
        <v>16</v>
      </c>
      <c r="CJ7" s="132">
        <v>251</v>
      </c>
      <c r="CK7" s="133">
        <v>14513170</v>
      </c>
      <c r="CL7" s="133">
        <v>1590000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1.5426334890167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5108660</v>
      </c>
      <c r="H8" s="80">
        <v>3277</v>
      </c>
      <c r="I8" s="80">
        <v>0</v>
      </c>
      <c r="J8" s="80">
        <v>94991</v>
      </c>
      <c r="K8" s="81">
        <v>1751</v>
      </c>
      <c r="L8" s="82">
        <f>IFERROR(K8/J8,"-")</f>
        <v>0.018433325262393</v>
      </c>
      <c r="M8" s="80">
        <v>56</v>
      </c>
      <c r="N8" s="80">
        <v>607</v>
      </c>
      <c r="O8" s="82">
        <f>IFERROR(M8/(K8),"-")</f>
        <v>0.031981724728726</v>
      </c>
      <c r="P8" s="83">
        <f>IFERROR(G8/SUM(K8:K8),"-")</f>
        <v>2917.5671045117</v>
      </c>
      <c r="Q8" s="84">
        <v>167</v>
      </c>
      <c r="R8" s="82">
        <f>IF(K8=0,"-",Q8/K8)</f>
        <v>0.095374071958881</v>
      </c>
      <c r="S8" s="200">
        <v>7880790</v>
      </c>
      <c r="T8" s="201">
        <f>IFERROR(S8/K8,"-")</f>
        <v>4500.7367218732</v>
      </c>
      <c r="U8" s="201">
        <f>IFERROR(S8/Q8,"-")</f>
        <v>47190.359281437</v>
      </c>
      <c r="V8" s="202">
        <f>SUM(S8:S8)-SUM(G8:G8)</f>
        <v>2772130</v>
      </c>
      <c r="W8" s="86">
        <f>SUM(S8:S8)/SUM(G8:G8)</f>
        <v>1.5426334890167</v>
      </c>
      <c r="Y8" s="87">
        <v>83</v>
      </c>
      <c r="Z8" s="88">
        <f>IF(K8=0,"",IF(Y8=0,"",(Y8/K8)))</f>
        <v>0.047401484865791</v>
      </c>
      <c r="AA8" s="87">
        <v>2</v>
      </c>
      <c r="AB8" s="89">
        <f>IFERROR(AA8/Y8,"-")</f>
        <v>0.024096385542169</v>
      </c>
      <c r="AC8" s="90">
        <v>9040</v>
      </c>
      <c r="AD8" s="91">
        <f>IFERROR(AC8/Y8,"-")</f>
        <v>108.9156626506</v>
      </c>
      <c r="AE8" s="92">
        <v>1</v>
      </c>
      <c r="AF8" s="92"/>
      <c r="AG8" s="92">
        <v>1</v>
      </c>
      <c r="AH8" s="93">
        <v>309</v>
      </c>
      <c r="AI8" s="94">
        <f>IF(K8=0,"",IF(AH8=0,"",(AH8/K8)))</f>
        <v>0.17647058823529</v>
      </c>
      <c r="AJ8" s="93">
        <v>12</v>
      </c>
      <c r="AK8" s="95">
        <f>IFERROR(AJ8/AH8,"-")</f>
        <v>0.038834951456311</v>
      </c>
      <c r="AL8" s="96">
        <v>80050</v>
      </c>
      <c r="AM8" s="97">
        <f>IFERROR(AL8/AH8,"-")</f>
        <v>259.06148867314</v>
      </c>
      <c r="AN8" s="98">
        <v>8</v>
      </c>
      <c r="AO8" s="98"/>
      <c r="AP8" s="98">
        <v>4</v>
      </c>
      <c r="AQ8" s="99">
        <v>220</v>
      </c>
      <c r="AR8" s="100">
        <f>IF(K8=0,"",IF(AQ8=0,"",(AQ8/K8)))</f>
        <v>0.12564249000571</v>
      </c>
      <c r="AS8" s="99">
        <v>15</v>
      </c>
      <c r="AT8" s="101">
        <f>IFERROR(AR8/AQ8,"-")</f>
        <v>0.00057110222729869</v>
      </c>
      <c r="AU8" s="102">
        <v>65720</v>
      </c>
      <c r="AV8" s="103">
        <f>IFERROR(AU8/AQ8,"-")</f>
        <v>298.72727272727</v>
      </c>
      <c r="AW8" s="104">
        <v>11</v>
      </c>
      <c r="AX8" s="104">
        <v>2</v>
      </c>
      <c r="AY8" s="104">
        <v>2</v>
      </c>
      <c r="AZ8" s="105">
        <v>451</v>
      </c>
      <c r="BA8" s="106">
        <f>IF(K8=0,"",IF(AZ8=0,"",(AZ8/K8)))</f>
        <v>0.25756710451171</v>
      </c>
      <c r="BB8" s="105">
        <v>35</v>
      </c>
      <c r="BC8" s="107">
        <f>IFERROR(BB8/AZ8,"-")</f>
        <v>0.077605321507761</v>
      </c>
      <c r="BD8" s="108">
        <v>844340</v>
      </c>
      <c r="BE8" s="109">
        <f>IFERROR(BD8/AZ8,"-")</f>
        <v>1872.1507760532</v>
      </c>
      <c r="BF8" s="110">
        <v>19</v>
      </c>
      <c r="BG8" s="110">
        <v>3</v>
      </c>
      <c r="BH8" s="110">
        <v>13</v>
      </c>
      <c r="BI8" s="111">
        <v>478</v>
      </c>
      <c r="BJ8" s="112">
        <f>IF(K8=0,"",IF(BI8=0,"",(BI8/K8)))</f>
        <v>0.27298686464877</v>
      </c>
      <c r="BK8" s="113">
        <v>57</v>
      </c>
      <c r="BL8" s="114">
        <f>IFERROR(BK8/BI8,"-")</f>
        <v>0.11924686192469</v>
      </c>
      <c r="BM8" s="115">
        <v>5396480</v>
      </c>
      <c r="BN8" s="116">
        <f>IFERROR(BM8/BI8,"-")</f>
        <v>11289.707112971</v>
      </c>
      <c r="BO8" s="117">
        <v>29</v>
      </c>
      <c r="BP8" s="117">
        <v>12</v>
      </c>
      <c r="BQ8" s="117">
        <v>16</v>
      </c>
      <c r="BR8" s="118">
        <v>172</v>
      </c>
      <c r="BS8" s="119">
        <f>IF(K8=0,"",IF(BR8=0,"",(BR8/K8)))</f>
        <v>0.098229583095374</v>
      </c>
      <c r="BT8" s="120">
        <v>40</v>
      </c>
      <c r="BU8" s="121">
        <f>IFERROR(BT8/BR8,"-")</f>
        <v>0.23255813953488</v>
      </c>
      <c r="BV8" s="122">
        <v>1103160</v>
      </c>
      <c r="BW8" s="123">
        <f>IFERROR(BV8/BR8,"-")</f>
        <v>6413.7209302326</v>
      </c>
      <c r="BX8" s="124">
        <v>19</v>
      </c>
      <c r="BY8" s="124">
        <v>4</v>
      </c>
      <c r="BZ8" s="124">
        <v>17</v>
      </c>
      <c r="CA8" s="125">
        <v>38</v>
      </c>
      <c r="CB8" s="126">
        <f>IF(K8=0,"",IF(CA8=0,"",(CA8/K8)))</f>
        <v>0.02170188463735</v>
      </c>
      <c r="CC8" s="127">
        <v>6</v>
      </c>
      <c r="CD8" s="128">
        <f>IFERROR(CC8/CA8,"-")</f>
        <v>0.15789473684211</v>
      </c>
      <c r="CE8" s="129">
        <v>382000</v>
      </c>
      <c r="CF8" s="130">
        <f>IFERROR(CE8/CA8,"-")</f>
        <v>10052.631578947</v>
      </c>
      <c r="CG8" s="131">
        <v>1</v>
      </c>
      <c r="CH8" s="131"/>
      <c r="CI8" s="131">
        <v>5</v>
      </c>
      <c r="CJ8" s="132">
        <v>167</v>
      </c>
      <c r="CK8" s="133">
        <v>7880790</v>
      </c>
      <c r="CL8" s="133">
        <v>3155000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>
        <f>W9</f>
        <v>1.4959330674931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94543</v>
      </c>
      <c r="H9" s="80">
        <v>92</v>
      </c>
      <c r="I9" s="80">
        <v>0</v>
      </c>
      <c r="J9" s="80">
        <v>8966</v>
      </c>
      <c r="K9" s="81">
        <v>24</v>
      </c>
      <c r="L9" s="82">
        <f>IFERROR(K9/J9,"-")</f>
        <v>0.0026767789426723</v>
      </c>
      <c r="M9" s="80">
        <v>0</v>
      </c>
      <c r="N9" s="80">
        <v>7</v>
      </c>
      <c r="O9" s="82">
        <f>IFERROR(M9/(K9),"-")</f>
        <v>0</v>
      </c>
      <c r="P9" s="83">
        <f>IFERROR(G9/SUM(K9:K9),"-")</f>
        <v>3939.2916666667</v>
      </c>
      <c r="Q9" s="84">
        <v>4</v>
      </c>
      <c r="R9" s="82">
        <f>IF(K9=0,"-",Q9/K9)</f>
        <v>0.16666666666667</v>
      </c>
      <c r="S9" s="200">
        <v>141430</v>
      </c>
      <c r="T9" s="201">
        <f>IFERROR(S9/K9,"-")</f>
        <v>5892.9166666667</v>
      </c>
      <c r="U9" s="201">
        <f>IFERROR(S9/Q9,"-")</f>
        <v>35357.5</v>
      </c>
      <c r="V9" s="202">
        <f>SUM(S9:S9)-SUM(G9:G9)</f>
        <v>46887</v>
      </c>
      <c r="W9" s="86">
        <f>SUM(S9:S9)/SUM(G9:G9)</f>
        <v>1.4959330674931</v>
      </c>
      <c r="Y9" s="87"/>
      <c r="Z9" s="88">
        <f>IF(K9=0,"",IF(Y9=0,"",(Y9/K9)))</f>
        <v>0</v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>
        <v>1</v>
      </c>
      <c r="AI9" s="94">
        <f>IF(K9=0,"",IF(AH9=0,"",(AH9/K9)))</f>
        <v>0.041666666666667</v>
      </c>
      <c r="AJ9" s="93"/>
      <c r="AK9" s="95">
        <f>IFERROR(AJ9/AH9,"-")</f>
        <v>0</v>
      </c>
      <c r="AL9" s="96"/>
      <c r="AM9" s="97">
        <f>IFERROR(AL9/AH9,"-")</f>
        <v>0</v>
      </c>
      <c r="AN9" s="98"/>
      <c r="AO9" s="98"/>
      <c r="AP9" s="98"/>
      <c r="AQ9" s="99">
        <v>2</v>
      </c>
      <c r="AR9" s="100">
        <f>IF(K9=0,"",IF(AQ9=0,"",(AQ9/K9)))</f>
        <v>0.083333333333333</v>
      </c>
      <c r="AS9" s="99"/>
      <c r="AT9" s="101">
        <f>IFERROR(AR9/AQ9,"-")</f>
        <v>0.041666666666667</v>
      </c>
      <c r="AU9" s="102"/>
      <c r="AV9" s="103">
        <f>IFERROR(AU9/AQ9,"-")</f>
        <v>0</v>
      </c>
      <c r="AW9" s="104"/>
      <c r="AX9" s="104"/>
      <c r="AY9" s="104"/>
      <c r="AZ9" s="105">
        <v>2</v>
      </c>
      <c r="BA9" s="106">
        <f>IF(K9=0,"",IF(AZ9=0,"",(AZ9/K9)))</f>
        <v>0.083333333333333</v>
      </c>
      <c r="BB9" s="105"/>
      <c r="BC9" s="107">
        <f>IFERROR(BB9/AZ9,"-")</f>
        <v>0</v>
      </c>
      <c r="BD9" s="108"/>
      <c r="BE9" s="109">
        <f>IFERROR(BD9/AZ9,"-")</f>
        <v>0</v>
      </c>
      <c r="BF9" s="110"/>
      <c r="BG9" s="110"/>
      <c r="BH9" s="110"/>
      <c r="BI9" s="111">
        <v>9</v>
      </c>
      <c r="BJ9" s="112">
        <f>IF(K9=0,"",IF(BI9=0,"",(BI9/K9)))</f>
        <v>0.375</v>
      </c>
      <c r="BK9" s="113">
        <v>1</v>
      </c>
      <c r="BL9" s="114">
        <f>IFERROR(BK9/BI9,"-")</f>
        <v>0.11111111111111</v>
      </c>
      <c r="BM9" s="115">
        <v>5840</v>
      </c>
      <c r="BN9" s="116">
        <f>IFERROR(BM9/BI9,"-")</f>
        <v>648.88888888889</v>
      </c>
      <c r="BO9" s="117"/>
      <c r="BP9" s="117">
        <v>1</v>
      </c>
      <c r="BQ9" s="117"/>
      <c r="BR9" s="118">
        <v>8</v>
      </c>
      <c r="BS9" s="119">
        <f>IF(K9=0,"",IF(BR9=0,"",(BR9/K9)))</f>
        <v>0.33333333333333</v>
      </c>
      <c r="BT9" s="120">
        <v>2</v>
      </c>
      <c r="BU9" s="121">
        <f>IFERROR(BT9/BR9,"-")</f>
        <v>0.25</v>
      </c>
      <c r="BV9" s="122">
        <v>132590</v>
      </c>
      <c r="BW9" s="123">
        <f>IFERROR(BV9/BR9,"-")</f>
        <v>16573.75</v>
      </c>
      <c r="BX9" s="124"/>
      <c r="BY9" s="124"/>
      <c r="BZ9" s="124">
        <v>2</v>
      </c>
      <c r="CA9" s="125">
        <v>2</v>
      </c>
      <c r="CB9" s="126">
        <f>IF(K9=0,"",IF(CA9=0,"",(CA9/K9)))</f>
        <v>0.083333333333333</v>
      </c>
      <c r="CC9" s="127">
        <v>1</v>
      </c>
      <c r="CD9" s="128">
        <f>IFERROR(CC9/CA9,"-")</f>
        <v>0.5</v>
      </c>
      <c r="CE9" s="129">
        <v>3000</v>
      </c>
      <c r="CF9" s="130">
        <f>IFERROR(CE9/CA9,"-")</f>
        <v>1500</v>
      </c>
      <c r="CG9" s="131">
        <v>1</v>
      </c>
      <c r="CH9" s="131"/>
      <c r="CI9" s="131"/>
      <c r="CJ9" s="132">
        <v>4</v>
      </c>
      <c r="CK9" s="133">
        <v>141430</v>
      </c>
      <c r="CL9" s="133">
        <v>113000</v>
      </c>
      <c r="CM9" s="133"/>
      <c r="CN9" s="134" t="str">
        <f>IF(AND(CL9=0,CM9=0),"",IF(AND(CL9&lt;=100000,CM9&lt;=100000),"",IF(CL9/CK9&gt;0.7,"男高",IF(CM9/CK9&gt;0.7,"女高",""))))</f>
        <v>男高</v>
      </c>
    </row>
    <row r="10" spans="1:94">
      <c r="A10" s="135"/>
      <c r="B10" s="55"/>
      <c r="C10" s="136"/>
      <c r="D10" s="137"/>
      <c r="E10" s="79"/>
      <c r="F10" s="79"/>
      <c r="G10" s="205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76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135"/>
      <c r="B11" s="149"/>
      <c r="C11" s="80"/>
      <c r="D11" s="80"/>
      <c r="E11" s="150"/>
      <c r="F11" s="151"/>
      <c r="G11" s="206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152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70">
        <f>W12</f>
        <v>2.028579476136</v>
      </c>
      <c r="B12" s="153"/>
      <c r="C12" s="153"/>
      <c r="D12" s="153"/>
      <c r="E12" s="154" t="s">
        <v>68</v>
      </c>
      <c r="F12" s="154"/>
      <c r="G12" s="203">
        <f>SUM(G6:G11)</f>
        <v>11108951</v>
      </c>
      <c r="H12" s="153">
        <f>SUM(H6:H11)</f>
        <v>7344</v>
      </c>
      <c r="I12" s="153">
        <f>SUM(I6:I11)</f>
        <v>0</v>
      </c>
      <c r="J12" s="153">
        <f>SUM(J6:J11)</f>
        <v>387327</v>
      </c>
      <c r="K12" s="153">
        <f>SUM(K6:K11)</f>
        <v>3557</v>
      </c>
      <c r="L12" s="155">
        <f>IFERROR(K12/J12,"-")</f>
        <v>0.0091834548069202</v>
      </c>
      <c r="M12" s="156">
        <f>SUM(M6:M11)</f>
        <v>210</v>
      </c>
      <c r="N12" s="156">
        <f>SUM(N6:N11)</f>
        <v>1182</v>
      </c>
      <c r="O12" s="155">
        <f>IFERROR(M12/K12,"-")</f>
        <v>0.059038515603036</v>
      </c>
      <c r="P12" s="157">
        <f>IFERROR(G12/K12,"-")</f>
        <v>3123.123699747</v>
      </c>
      <c r="Q12" s="158">
        <f>SUM(Q6:Q11)</f>
        <v>422</v>
      </c>
      <c r="R12" s="155">
        <f>IFERROR(Q12/K12,"-")</f>
        <v>0.11863930278324</v>
      </c>
      <c r="S12" s="203">
        <f>SUM(S6:S11)</f>
        <v>22535390</v>
      </c>
      <c r="T12" s="203">
        <f>IFERROR(S12/K12,"-")</f>
        <v>6335.5046387405</v>
      </c>
      <c r="U12" s="203">
        <f>IFERROR(S12/Q12,"-")</f>
        <v>53401.398104265</v>
      </c>
      <c r="V12" s="203">
        <f>S12-G12</f>
        <v>11426439</v>
      </c>
      <c r="W12" s="159">
        <f>S12/G12</f>
        <v>2.028579476136</v>
      </c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