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<sst xmlns="http://schemas.openxmlformats.org/spreadsheetml/2006/main" uniqueCount="69">
  <si>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</si>
  <si>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</si>
  <si>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</si>
  <si>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</si>
  <si>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</si>
  <si>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</si>
  <si>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</si>
  <si>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</si>
  <si>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</si>
  <si>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</si>
  <si>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</si>
  <si>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</si>
  <si>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</si>
  <si>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</si>
  <si>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</si>
  <si>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</si>
  <si>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</si>
  <si>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</si>
  <si>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</si>
  <si>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</si>
  <si>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</si>
  <si>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</si>
  <si>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</si>
  <si>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</si>
  <si>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</si>
  <si>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ヘスティア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</si>
  <si>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</si>
  <si>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</si>
  <si>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</si>
  <si>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</si>
  <si>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</si>
  <si>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</si>
  <si>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</si>
  <si>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</si>
  <si>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</si>
  <si>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</si>
  <si>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</si>
  <si>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</si>
  <si>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</si>
  <si>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</si>
  <si>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</si>
  <si>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</si>
  <si>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</si>
  <si>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</si>
  <si>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</si>
  <si>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</si>
  <si>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</si>
  <si>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</si>
  <si>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</si>
  <si>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</si>
  <si>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</si>
  <si>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</si>
  <si>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</si>
  <si>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</si>
  <si>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</si>
  <si>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</si>
  <si>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</si>
  <si>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</si>
  <si>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</si>
  <si>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</si>
  <si>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</si>
  <si>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3/1～3/31</t>
  </si>
  <si>
    <t>a_ydd</t>
  </si>
  <si>
    <t>YDN（ターゲティング）</t>
  </si>
  <si>
    <t>a_yds</t>
  </si>
  <si>
    <t>YDN（検索広告）</t>
  </si>
  <si>
    <t>a_yl</t>
  </si>
  <si>
    <t>YDN（LINE登録）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</si>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</sst>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4</v>
      </c>
      <c r="D6" s="208">
        <v>9588889</v>
      </c>
      <c r="E6" s="36">
        <v>5939</v>
      </c>
      <c r="F6" s="36">
        <v>0</v>
      </c>
      <c r="G6" s="36">
        <v>291490</v>
      </c>
      <c r="H6" s="43">
        <v>2665</v>
      </c>
      <c r="I6" s="44">
        <v>145</v>
      </c>
      <c r="J6" s="47">
        <f>H6+I6</f>
        <v>2810</v>
      </c>
      <c r="K6" s="37">
        <f>IFERROR(J6/G6,"-")</f>
        <v>0.009640124875639</v>
      </c>
      <c r="L6" s="36">
        <v>144</v>
      </c>
      <c r="M6" s="36">
        <v>986</v>
      </c>
      <c r="N6" s="37">
        <f>IFERROR(L6/J6,"-")</f>
        <v>0.051245551601423</v>
      </c>
      <c r="O6" s="38">
        <f>IFERROR(D6/J6,"-")</f>
        <v>3412.4160142349</v>
      </c>
      <c r="P6" s="39">
        <v>321</v>
      </c>
      <c r="Q6" s="37">
        <f>IFERROR(P6/J6,"-")</f>
        <v>0.11423487544484</v>
      </c>
      <c r="R6" s="213">
        <v>14631970</v>
      </c>
      <c r="S6" s="214">
        <f>IFERROR(R6/J6,"-")</f>
        <v>5207.1067615658</v>
      </c>
      <c r="T6" s="214">
        <f>IFERROR(R6/P6,"-")</f>
        <v>45582.46105919</v>
      </c>
      <c r="U6" s="208">
        <f>IFERROR(R6-D6,"-")</f>
        <v>5043081</v>
      </c>
      <c r="V6" s="40">
        <f>R6/D6</f>
        <v>1.5259296462812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9588889</v>
      </c>
      <c r="E9" s="21">
        <f>SUM(E6:E7)</f>
        <v>5939</v>
      </c>
      <c r="F9" s="21">
        <f>SUM(F6:F7)</f>
        <v>0</v>
      </c>
      <c r="G9" s="21">
        <f>SUM(G6:G7)</f>
        <v>291490</v>
      </c>
      <c r="H9" s="21">
        <f>SUM(H6:H7)</f>
        <v>2665</v>
      </c>
      <c r="I9" s="21">
        <f>SUM(I6:I7)</f>
        <v>145</v>
      </c>
      <c r="J9" s="21">
        <f>SUM(J6:J7)</f>
        <v>2810</v>
      </c>
      <c r="K9" s="22">
        <f>IFERROR(J9/G9,"-")</f>
        <v>0.009640124875639</v>
      </c>
      <c r="L9" s="33">
        <f>SUM(L6:L7)</f>
        <v>144</v>
      </c>
      <c r="M9" s="33">
        <f>SUM(M6:M7)</f>
        <v>986</v>
      </c>
      <c r="N9" s="22">
        <f>IFERROR(L9/J9,"-")</f>
        <v>0.051245551601423</v>
      </c>
      <c r="O9" s="23">
        <f>IFERROR(D9/J9,"-")</f>
        <v>3412.4160142349</v>
      </c>
      <c r="P9" s="24">
        <f>SUM(P6:P7)</f>
        <v>321</v>
      </c>
      <c r="Q9" s="22">
        <f>IFERROR(P9/J9,"-")</f>
        <v>0.11423487544484</v>
      </c>
      <c r="R9" s="25">
        <f>SUM(R6:R7)</f>
        <v>14631970</v>
      </c>
      <c r="S9" s="25">
        <f>IFERROR(R9/J9,"-")</f>
        <v>5207.1067615658</v>
      </c>
      <c r="T9" s="25">
        <f>IFERROR(R9/P9,"-")</f>
        <v>45582.46105919</v>
      </c>
      <c r="U9" s="26">
        <f>SUM(U6:U7)</f>
        <v>5043081</v>
      </c>
      <c r="V9" s="27">
        <f>IFERROR(R9/D9,"-")</f>
        <v>1.5259296462812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2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1</v>
      </c>
      <c r="K6" s="81">
        <v>0</v>
      </c>
      <c r="L6" s="82">
        <f>IFERROR(K6/J6,"-")</f>
        <v>0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2.3012281808264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4693120</v>
      </c>
      <c r="H7" s="80">
        <v>2942</v>
      </c>
      <c r="I7" s="80">
        <v>0</v>
      </c>
      <c r="J7" s="80">
        <v>192578</v>
      </c>
      <c r="K7" s="81">
        <v>1282</v>
      </c>
      <c r="L7" s="82">
        <f>IFERROR(K7/J7,"-")</f>
        <v>0.0066570428605552</v>
      </c>
      <c r="M7" s="80">
        <v>98</v>
      </c>
      <c r="N7" s="80">
        <v>415</v>
      </c>
      <c r="O7" s="82">
        <f>IFERROR(M7/(K7),"-")</f>
        <v>0.076443057722309</v>
      </c>
      <c r="P7" s="83">
        <f>IFERROR(G7/SUM(K7:K7),"-")</f>
        <v>3660.7800312012</v>
      </c>
      <c r="Q7" s="84">
        <v>177</v>
      </c>
      <c r="R7" s="82">
        <f>IF(K7=0,"-",Q7/K7)</f>
        <v>0.1380655226209</v>
      </c>
      <c r="S7" s="200">
        <v>10799940</v>
      </c>
      <c r="T7" s="201">
        <f>IFERROR(S7/K7,"-")</f>
        <v>8424.2901716069</v>
      </c>
      <c r="U7" s="201">
        <f>IFERROR(S7/Q7,"-")</f>
        <v>61016.610169492</v>
      </c>
      <c r="V7" s="202">
        <f>SUM(S7:S7)-SUM(G7:G7)</f>
        <v>6106820</v>
      </c>
      <c r="W7" s="86">
        <f>SUM(S7:S7)/SUM(G7:G7)</f>
        <v>2.3012281808264</v>
      </c>
      <c r="Y7" s="87">
        <v>2</v>
      </c>
      <c r="Z7" s="88">
        <f>IF(K7=0,"",IF(Y7=0,"",(Y7/K7)))</f>
        <v>0.0015600624024961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18</v>
      </c>
      <c r="AI7" s="94">
        <f>IF(K7=0,"",IF(AH7=0,"",(AH7/K7)))</f>
        <v>0.014040561622465</v>
      </c>
      <c r="AJ7" s="93">
        <v>2</v>
      </c>
      <c r="AK7" s="95">
        <f>IFERROR(AJ7/AH7,"-")</f>
        <v>0.11111111111111</v>
      </c>
      <c r="AL7" s="96">
        <v>3080</v>
      </c>
      <c r="AM7" s="97">
        <f>IFERROR(AL7/AH7,"-")</f>
        <v>171.11111111111</v>
      </c>
      <c r="AN7" s="98">
        <v>2</v>
      </c>
      <c r="AO7" s="98"/>
      <c r="AP7" s="98"/>
      <c r="AQ7" s="99">
        <v>8</v>
      </c>
      <c r="AR7" s="100">
        <f>IF(K7=0,"",IF(AQ7=0,"",(AQ7/K7)))</f>
        <v>0.0062402496099844</v>
      </c>
      <c r="AS7" s="99">
        <v>1</v>
      </c>
      <c r="AT7" s="101">
        <f>IFERROR(AR7/AQ7,"-")</f>
        <v>0.00078003120124805</v>
      </c>
      <c r="AU7" s="102">
        <v>6000</v>
      </c>
      <c r="AV7" s="103">
        <f>IFERROR(AU7/AQ7,"-")</f>
        <v>750</v>
      </c>
      <c r="AW7" s="104"/>
      <c r="AX7" s="104">
        <v>1</v>
      </c>
      <c r="AY7" s="104"/>
      <c r="AZ7" s="105">
        <v>64</v>
      </c>
      <c r="BA7" s="106">
        <f>IF(K7=0,"",IF(AZ7=0,"",(AZ7/K7)))</f>
        <v>0.049921996879875</v>
      </c>
      <c r="BB7" s="105">
        <v>6</v>
      </c>
      <c r="BC7" s="107">
        <f>IFERROR(BB7/AZ7,"-")</f>
        <v>0.09375</v>
      </c>
      <c r="BD7" s="108">
        <v>88000</v>
      </c>
      <c r="BE7" s="109">
        <f>IFERROR(BD7/AZ7,"-")</f>
        <v>1375</v>
      </c>
      <c r="BF7" s="110">
        <v>4</v>
      </c>
      <c r="BG7" s="110"/>
      <c r="BH7" s="110">
        <v>2</v>
      </c>
      <c r="BI7" s="111">
        <v>744</v>
      </c>
      <c r="BJ7" s="112">
        <f>IF(K7=0,"",IF(BI7=0,"",(BI7/K7)))</f>
        <v>0.58034321372855</v>
      </c>
      <c r="BK7" s="113">
        <v>88</v>
      </c>
      <c r="BL7" s="114">
        <f>IFERROR(BK7/BI7,"-")</f>
        <v>0.11827956989247</v>
      </c>
      <c r="BM7" s="115">
        <v>6369120</v>
      </c>
      <c r="BN7" s="116">
        <f>IFERROR(BM7/BI7,"-")</f>
        <v>8560.6451612903</v>
      </c>
      <c r="BO7" s="117">
        <v>34</v>
      </c>
      <c r="BP7" s="117">
        <v>21</v>
      </c>
      <c r="BQ7" s="117">
        <v>33</v>
      </c>
      <c r="BR7" s="118">
        <v>372</v>
      </c>
      <c r="BS7" s="119">
        <f>IF(K7=0,"",IF(BR7=0,"",(BR7/K7)))</f>
        <v>0.29017160686427</v>
      </c>
      <c r="BT7" s="120">
        <v>65</v>
      </c>
      <c r="BU7" s="121">
        <f>IFERROR(BT7/BR7,"-")</f>
        <v>0.1747311827957</v>
      </c>
      <c r="BV7" s="122">
        <v>3666740</v>
      </c>
      <c r="BW7" s="123">
        <f>IFERROR(BV7/BR7,"-")</f>
        <v>9856.8279569892</v>
      </c>
      <c r="BX7" s="124">
        <v>18</v>
      </c>
      <c r="BY7" s="124">
        <v>8</v>
      </c>
      <c r="BZ7" s="124">
        <v>39</v>
      </c>
      <c r="CA7" s="125">
        <v>74</v>
      </c>
      <c r="CB7" s="126">
        <f>IF(K7=0,"",IF(CA7=0,"",(CA7/K7)))</f>
        <v>0.057722308892356</v>
      </c>
      <c r="CC7" s="127">
        <v>15</v>
      </c>
      <c r="CD7" s="128">
        <f>IFERROR(CC7/CA7,"-")</f>
        <v>0.2027027027027</v>
      </c>
      <c r="CE7" s="129">
        <v>667000</v>
      </c>
      <c r="CF7" s="130">
        <f>IFERROR(CE7/CA7,"-")</f>
        <v>9013.5135135135</v>
      </c>
      <c r="CG7" s="131">
        <v>2</v>
      </c>
      <c r="CH7" s="131">
        <v>3</v>
      </c>
      <c r="CI7" s="131">
        <v>10</v>
      </c>
      <c r="CJ7" s="132">
        <v>177</v>
      </c>
      <c r="CK7" s="133">
        <v>10799940</v>
      </c>
      <c r="CL7" s="133">
        <v>1475000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0.58345002558354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4751101</v>
      </c>
      <c r="H8" s="80">
        <v>2886</v>
      </c>
      <c r="I8" s="80">
        <v>0</v>
      </c>
      <c r="J8" s="80">
        <v>86213</v>
      </c>
      <c r="K8" s="81">
        <v>1494</v>
      </c>
      <c r="L8" s="82">
        <f>IFERROR(K8/J8,"-")</f>
        <v>0.017329173094545</v>
      </c>
      <c r="M8" s="80">
        <v>44</v>
      </c>
      <c r="N8" s="80">
        <v>562</v>
      </c>
      <c r="O8" s="82">
        <f>IFERROR(M8/(K8),"-")</f>
        <v>0.029451137884873</v>
      </c>
      <c r="P8" s="83">
        <f>IFERROR(G8/SUM(K8:K8),"-")</f>
        <v>3180.1211512718</v>
      </c>
      <c r="Q8" s="84">
        <v>141</v>
      </c>
      <c r="R8" s="82">
        <f>IF(K8=0,"-",Q8/K8)</f>
        <v>0.094377510040161</v>
      </c>
      <c r="S8" s="200">
        <v>2772030</v>
      </c>
      <c r="T8" s="201">
        <f>IFERROR(S8/K8,"-")</f>
        <v>1855.4417670683</v>
      </c>
      <c r="U8" s="201">
        <f>IFERROR(S8/Q8,"-")</f>
        <v>19659.787234043</v>
      </c>
      <c r="V8" s="202">
        <f>SUM(S8:S8)-SUM(G8:G8)</f>
        <v>-1979071</v>
      </c>
      <c r="W8" s="86">
        <f>SUM(S8:S8)/SUM(G8:G8)</f>
        <v>0.58345002558354</v>
      </c>
      <c r="Y8" s="87">
        <v>62</v>
      </c>
      <c r="Z8" s="88">
        <f>IF(K8=0,"",IF(Y8=0,"",(Y8/K8)))</f>
        <v>0.041499330655957</v>
      </c>
      <c r="AA8" s="87">
        <v>1</v>
      </c>
      <c r="AB8" s="89">
        <f>IFERROR(AA8/Y8,"-")</f>
        <v>0.016129032258065</v>
      </c>
      <c r="AC8" s="90">
        <v>114000</v>
      </c>
      <c r="AD8" s="91">
        <f>IFERROR(AC8/Y8,"-")</f>
        <v>1838.7096774194</v>
      </c>
      <c r="AE8" s="92"/>
      <c r="AF8" s="92"/>
      <c r="AG8" s="92">
        <v>1</v>
      </c>
      <c r="AH8" s="93">
        <v>259</v>
      </c>
      <c r="AI8" s="94">
        <f>IF(K8=0,"",IF(AH8=0,"",(AH8/K8)))</f>
        <v>0.17336010709505</v>
      </c>
      <c r="AJ8" s="93">
        <v>14</v>
      </c>
      <c r="AK8" s="95">
        <f>IFERROR(AJ8/AH8,"-")</f>
        <v>0.054054054054054</v>
      </c>
      <c r="AL8" s="96">
        <v>71240</v>
      </c>
      <c r="AM8" s="97">
        <f>IFERROR(AL8/AH8,"-")</f>
        <v>275.05791505792</v>
      </c>
      <c r="AN8" s="98">
        <v>8</v>
      </c>
      <c r="AO8" s="98">
        <v>5</v>
      </c>
      <c r="AP8" s="98">
        <v>1</v>
      </c>
      <c r="AQ8" s="99">
        <v>168</v>
      </c>
      <c r="AR8" s="100">
        <f>IF(K8=0,"",IF(AQ8=0,"",(AQ8/K8)))</f>
        <v>0.11244979919679</v>
      </c>
      <c r="AS8" s="99">
        <v>6</v>
      </c>
      <c r="AT8" s="101">
        <f>IFERROR(AR8/AQ8,"-")</f>
        <v>0.00066934404283802</v>
      </c>
      <c r="AU8" s="102">
        <v>32080</v>
      </c>
      <c r="AV8" s="103">
        <f>IFERROR(AU8/AQ8,"-")</f>
        <v>190.95238095238</v>
      </c>
      <c r="AW8" s="104">
        <v>4</v>
      </c>
      <c r="AX8" s="104">
        <v>1</v>
      </c>
      <c r="AY8" s="104">
        <v>1</v>
      </c>
      <c r="AZ8" s="105">
        <v>371</v>
      </c>
      <c r="BA8" s="106">
        <f>IF(K8=0,"",IF(AZ8=0,"",(AZ8/K8)))</f>
        <v>0.2483266398929</v>
      </c>
      <c r="BB8" s="105">
        <v>20</v>
      </c>
      <c r="BC8" s="107">
        <f>IFERROR(BB8/AZ8,"-")</f>
        <v>0.053908355795148</v>
      </c>
      <c r="BD8" s="108">
        <v>209690</v>
      </c>
      <c r="BE8" s="109">
        <f>IFERROR(BD8/AZ8,"-")</f>
        <v>565.20215633423</v>
      </c>
      <c r="BF8" s="110">
        <v>11</v>
      </c>
      <c r="BG8" s="110">
        <v>3</v>
      </c>
      <c r="BH8" s="110">
        <v>6</v>
      </c>
      <c r="BI8" s="111">
        <v>444</v>
      </c>
      <c r="BJ8" s="112">
        <f>IF(K8=0,"",IF(BI8=0,"",(BI8/K8)))</f>
        <v>0.29718875502008</v>
      </c>
      <c r="BK8" s="113">
        <v>68</v>
      </c>
      <c r="BL8" s="114">
        <f>IFERROR(BK8/BI8,"-")</f>
        <v>0.15315315315315</v>
      </c>
      <c r="BM8" s="115">
        <v>783770</v>
      </c>
      <c r="BN8" s="116">
        <f>IFERROR(BM8/BI8,"-")</f>
        <v>1765.2477477477</v>
      </c>
      <c r="BO8" s="117">
        <v>35</v>
      </c>
      <c r="BP8" s="117">
        <v>13</v>
      </c>
      <c r="BQ8" s="117">
        <v>20</v>
      </c>
      <c r="BR8" s="118">
        <v>152</v>
      </c>
      <c r="BS8" s="119">
        <f>IF(K8=0,"",IF(BR8=0,"",(BR8/K8)))</f>
        <v>0.10174029451138</v>
      </c>
      <c r="BT8" s="120">
        <v>25</v>
      </c>
      <c r="BU8" s="121">
        <f>IFERROR(BT8/BR8,"-")</f>
        <v>0.16447368421053</v>
      </c>
      <c r="BV8" s="122">
        <v>944250</v>
      </c>
      <c r="BW8" s="123">
        <f>IFERROR(BV8/BR8,"-")</f>
        <v>6212.1710526316</v>
      </c>
      <c r="BX8" s="124">
        <v>11</v>
      </c>
      <c r="BY8" s="124">
        <v>3</v>
      </c>
      <c r="BZ8" s="124">
        <v>11</v>
      </c>
      <c r="CA8" s="125">
        <v>38</v>
      </c>
      <c r="CB8" s="126">
        <f>IF(K8=0,"",IF(CA8=0,"",(CA8/K8)))</f>
        <v>0.025435073627845</v>
      </c>
      <c r="CC8" s="127">
        <v>7</v>
      </c>
      <c r="CD8" s="128">
        <f>IFERROR(CC8/CA8,"-")</f>
        <v>0.18421052631579</v>
      </c>
      <c r="CE8" s="129">
        <v>617000</v>
      </c>
      <c r="CF8" s="130">
        <f>IFERROR(CE8/CA8,"-")</f>
        <v>16236.842105263</v>
      </c>
      <c r="CG8" s="131">
        <v>1</v>
      </c>
      <c r="CH8" s="131">
        <v>1</v>
      </c>
      <c r="CI8" s="131">
        <v>5</v>
      </c>
      <c r="CJ8" s="132">
        <v>141</v>
      </c>
      <c r="CK8" s="133">
        <v>2772030</v>
      </c>
      <c r="CL8" s="133">
        <v>371000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>
        <f>W9</f>
        <v>7.3271214090193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144668</v>
      </c>
      <c r="H9" s="80">
        <v>111</v>
      </c>
      <c r="I9" s="80">
        <v>0</v>
      </c>
      <c r="J9" s="80">
        <v>12698</v>
      </c>
      <c r="K9" s="81">
        <v>34</v>
      </c>
      <c r="L9" s="82">
        <f>IFERROR(K9/J9,"-")</f>
        <v>0.0026775870215782</v>
      </c>
      <c r="M9" s="80">
        <v>2</v>
      </c>
      <c r="N9" s="80">
        <v>9</v>
      </c>
      <c r="O9" s="82">
        <f>IFERROR(M9/(K9),"-")</f>
        <v>0.058823529411765</v>
      </c>
      <c r="P9" s="83">
        <f>IFERROR(G9/SUM(K9:K9),"-")</f>
        <v>4254.9411764706</v>
      </c>
      <c r="Q9" s="84">
        <v>3</v>
      </c>
      <c r="R9" s="82">
        <f>IF(K9=0,"-",Q9/K9)</f>
        <v>0.088235294117647</v>
      </c>
      <c r="S9" s="200">
        <v>1060000</v>
      </c>
      <c r="T9" s="201">
        <f>IFERROR(S9/K9,"-")</f>
        <v>31176.470588235</v>
      </c>
      <c r="U9" s="201">
        <f>IFERROR(S9/Q9,"-")</f>
        <v>353333.33333333</v>
      </c>
      <c r="V9" s="202">
        <f>SUM(S9:S9)-SUM(G9:G9)</f>
        <v>915332</v>
      </c>
      <c r="W9" s="86">
        <f>SUM(S9:S9)/SUM(G9:G9)</f>
        <v>7.3271214090193</v>
      </c>
      <c r="Y9" s="87"/>
      <c r="Z9" s="88">
        <f>IF(K9=0,"",IF(Y9=0,"",(Y9/K9)))</f>
        <v>0</v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>
        <f>IF(K9=0,"",IF(AH9=0,"",(AH9/K9)))</f>
        <v>0</v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>
        <f>IF(K9=0,"",IF(AQ9=0,"",(AQ9/K9)))</f>
        <v>0</v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>
        <v>5</v>
      </c>
      <c r="BA9" s="106">
        <f>IF(K9=0,"",IF(AZ9=0,"",(AZ9/K9)))</f>
        <v>0.14705882352941</v>
      </c>
      <c r="BB9" s="105"/>
      <c r="BC9" s="107">
        <f>IFERROR(BB9/AZ9,"-")</f>
        <v>0</v>
      </c>
      <c r="BD9" s="108"/>
      <c r="BE9" s="109">
        <f>IFERROR(BD9/AZ9,"-")</f>
        <v>0</v>
      </c>
      <c r="BF9" s="110"/>
      <c r="BG9" s="110"/>
      <c r="BH9" s="110"/>
      <c r="BI9" s="111">
        <v>13</v>
      </c>
      <c r="BJ9" s="112">
        <f>IF(K9=0,"",IF(BI9=0,"",(BI9/K9)))</f>
        <v>0.38235294117647</v>
      </c>
      <c r="BK9" s="113">
        <v>1</v>
      </c>
      <c r="BL9" s="114">
        <f>IFERROR(BK9/BI9,"-")</f>
        <v>0.076923076923077</v>
      </c>
      <c r="BM9" s="115">
        <v>103000</v>
      </c>
      <c r="BN9" s="116">
        <f>IFERROR(BM9/BI9,"-")</f>
        <v>7923.0769230769</v>
      </c>
      <c r="BO9" s="117"/>
      <c r="BP9" s="117"/>
      <c r="BQ9" s="117">
        <v>1</v>
      </c>
      <c r="BR9" s="118">
        <v>12</v>
      </c>
      <c r="BS9" s="119">
        <f>IF(K9=0,"",IF(BR9=0,"",(BR9/K9)))</f>
        <v>0.35294117647059</v>
      </c>
      <c r="BT9" s="120">
        <v>1</v>
      </c>
      <c r="BU9" s="121">
        <f>IFERROR(BT9/BR9,"-")</f>
        <v>0.083333333333333</v>
      </c>
      <c r="BV9" s="122">
        <v>11000</v>
      </c>
      <c r="BW9" s="123">
        <f>IFERROR(BV9/BR9,"-")</f>
        <v>916.66666666667</v>
      </c>
      <c r="BX9" s="124"/>
      <c r="BY9" s="124"/>
      <c r="BZ9" s="124">
        <v>1</v>
      </c>
      <c r="CA9" s="125">
        <v>4</v>
      </c>
      <c r="CB9" s="126">
        <f>IF(K9=0,"",IF(CA9=0,"",(CA9/K9)))</f>
        <v>0.11764705882353</v>
      </c>
      <c r="CC9" s="127">
        <v>1</v>
      </c>
      <c r="CD9" s="128">
        <f>IFERROR(CC9/CA9,"-")</f>
        <v>0.25</v>
      </c>
      <c r="CE9" s="129">
        <v>946000</v>
      </c>
      <c r="CF9" s="130">
        <f>IFERROR(CE9/CA9,"-")</f>
        <v>236500</v>
      </c>
      <c r="CG9" s="131"/>
      <c r="CH9" s="131"/>
      <c r="CI9" s="131">
        <v>1</v>
      </c>
      <c r="CJ9" s="132">
        <v>3</v>
      </c>
      <c r="CK9" s="133">
        <v>1060000</v>
      </c>
      <c r="CL9" s="133">
        <v>946000</v>
      </c>
      <c r="CM9" s="133"/>
      <c r="CN9" s="134" t="str">
        <f>IF(AND(CL9=0,CM9=0),"",IF(AND(CL9&lt;=100000,CM9&lt;=100000),"",IF(CL9/CK9&gt;0.7,"男高",IF(CM9/CK9&gt;0.7,"女高",""))))</f>
        <v>男高</v>
      </c>
    </row>
    <row r="10" spans="1:94">
      <c r="A10" s="135"/>
      <c r="B10" s="55"/>
      <c r="C10" s="136"/>
      <c r="D10" s="137"/>
      <c r="E10" s="79"/>
      <c r="F10" s="79"/>
      <c r="G10" s="205"/>
      <c r="H10" s="138"/>
      <c r="I10" s="138"/>
      <c r="J10" s="80"/>
      <c r="K10" s="80"/>
      <c r="L10" s="139"/>
      <c r="M10" s="139"/>
      <c r="N10" s="80"/>
      <c r="O10" s="139"/>
      <c r="P10" s="85"/>
      <c r="Q10" s="85"/>
      <c r="R10" s="85"/>
      <c r="S10" s="200"/>
      <c r="T10" s="200"/>
      <c r="U10" s="200"/>
      <c r="V10" s="200"/>
      <c r="W10" s="139"/>
      <c r="X10" s="76"/>
      <c r="Y10" s="140"/>
      <c r="Z10" s="141"/>
      <c r="AA10" s="140"/>
      <c r="AB10" s="142"/>
      <c r="AC10" s="143"/>
      <c r="AD10" s="144"/>
      <c r="AE10" s="145"/>
      <c r="AF10" s="145"/>
      <c r="AG10" s="145"/>
      <c r="AH10" s="140"/>
      <c r="AI10" s="141"/>
      <c r="AJ10" s="140"/>
      <c r="AK10" s="142"/>
      <c r="AL10" s="143"/>
      <c r="AM10" s="144"/>
      <c r="AN10" s="145"/>
      <c r="AO10" s="145"/>
      <c r="AP10" s="145"/>
      <c r="AQ10" s="140"/>
      <c r="AR10" s="141"/>
      <c r="AS10" s="140"/>
      <c r="AT10" s="142"/>
      <c r="AU10" s="143"/>
      <c r="AV10" s="144"/>
      <c r="AW10" s="145"/>
      <c r="AX10" s="145"/>
      <c r="AY10" s="145"/>
      <c r="AZ10" s="140"/>
      <c r="BA10" s="141"/>
      <c r="BB10" s="140"/>
      <c r="BC10" s="142"/>
      <c r="BD10" s="143"/>
      <c r="BE10" s="144"/>
      <c r="BF10" s="145"/>
      <c r="BG10" s="145"/>
      <c r="BH10" s="145"/>
      <c r="BI10" s="77"/>
      <c r="BJ10" s="146"/>
      <c r="BK10" s="140"/>
      <c r="BL10" s="142"/>
      <c r="BM10" s="143"/>
      <c r="BN10" s="144"/>
      <c r="BO10" s="145"/>
      <c r="BP10" s="145"/>
      <c r="BQ10" s="145"/>
      <c r="BR10" s="77"/>
      <c r="BS10" s="146"/>
      <c r="BT10" s="140"/>
      <c r="BU10" s="142"/>
      <c r="BV10" s="143"/>
      <c r="BW10" s="144"/>
      <c r="BX10" s="145"/>
      <c r="BY10" s="145"/>
      <c r="BZ10" s="145"/>
      <c r="CA10" s="77"/>
      <c r="CB10" s="146"/>
      <c r="CC10" s="140"/>
      <c r="CD10" s="142"/>
      <c r="CE10" s="143"/>
      <c r="CF10" s="144"/>
      <c r="CG10" s="145"/>
      <c r="CH10" s="145"/>
      <c r="CI10" s="145"/>
      <c r="CJ10" s="147"/>
      <c r="CK10" s="143"/>
      <c r="CL10" s="143"/>
      <c r="CM10" s="143"/>
      <c r="CN10" s="148"/>
    </row>
    <row r="11" spans="1:94">
      <c r="A11" s="135"/>
      <c r="B11" s="149"/>
      <c r="C11" s="80"/>
      <c r="D11" s="80"/>
      <c r="E11" s="150"/>
      <c r="F11" s="151"/>
      <c r="G11" s="206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152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70">
        <f>W12</f>
        <v>1.5259296462812</v>
      </c>
      <c r="B12" s="153"/>
      <c r="C12" s="153"/>
      <c r="D12" s="153"/>
      <c r="E12" s="154" t="s">
        <v>68</v>
      </c>
      <c r="F12" s="154"/>
      <c r="G12" s="203">
        <f>SUM(G6:G11)</f>
        <v>9588889</v>
      </c>
      <c r="H12" s="153">
        <f>SUM(H6:H11)</f>
        <v>5939</v>
      </c>
      <c r="I12" s="153">
        <f>SUM(I6:I11)</f>
        <v>0</v>
      </c>
      <c r="J12" s="153">
        <f>SUM(J6:J11)</f>
        <v>291490</v>
      </c>
      <c r="K12" s="153">
        <f>SUM(K6:K11)</f>
        <v>2810</v>
      </c>
      <c r="L12" s="155">
        <f>IFERROR(K12/J12,"-")</f>
        <v>0.009640124875639</v>
      </c>
      <c r="M12" s="156">
        <f>SUM(M6:M11)</f>
        <v>144</v>
      </c>
      <c r="N12" s="156">
        <f>SUM(N6:N11)</f>
        <v>986</v>
      </c>
      <c r="O12" s="155">
        <f>IFERROR(M12/K12,"-")</f>
        <v>0.051245551601423</v>
      </c>
      <c r="P12" s="157">
        <f>IFERROR(G12/K12,"-")</f>
        <v>3412.4160142349</v>
      </c>
      <c r="Q12" s="158">
        <f>SUM(Q6:Q11)</f>
        <v>321</v>
      </c>
      <c r="R12" s="155">
        <f>IFERROR(Q12/K12,"-")</f>
        <v>0.11423487544484</v>
      </c>
      <c r="S12" s="203">
        <f>SUM(S6:S11)</f>
        <v>14631970</v>
      </c>
      <c r="T12" s="203">
        <f>IFERROR(S12/K12,"-")</f>
        <v>5207.1067615658</v>
      </c>
      <c r="U12" s="203">
        <f>IFERROR(S12/Q12,"-")</f>
        <v>45582.46105919</v>
      </c>
      <c r="V12" s="203">
        <f>S12-G12</f>
        <v>5043081</v>
      </c>
      <c r="W12" s="159">
        <f>S12/G12</f>
        <v>1.5259296462812</v>
      </c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