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<sst xmlns="http://schemas.openxmlformats.org/spreadsheetml/2006/main" uniqueCount="67">
  <si>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</si>
  <si>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</si>
  <si>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</si>
  <si>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</si>
  <si>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</si>
  <si>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</si>
  <si>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</si>
  <si>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</si>
  <si>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</si>
  <si>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</si>
  <si>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</si>
  <si>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</si>
  <si>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</si>
  <si>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</si>
  <si>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</si>
  <si>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</si>
  <si>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</si>
  <si>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</si>
  <si>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</si>
  <si>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</si>
  <si>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</si>
  <si>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</si>
  <si>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</si>
  <si>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</si>
  <si>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02月</t>
  </si>
  <si>
    <t>ヘスティア</t>
  </si>
  <si>
    <t>最終更新日</t>
  </si>
  <si>
    <t>05月28日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</si>
  <si>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</si>
  <si>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</si>
  <si>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</si>
  <si>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</si>
  <si>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</si>
  <si>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</si>
  <si>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</si>
  <si>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</si>
  <si>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</si>
  <si>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</si>
  <si>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</si>
  <si>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</si>
  <si>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</si>
  <si>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</si>
  <si>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</si>
  <si>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</si>
  <si>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</si>
  <si>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</si>
  <si>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</si>
  <si>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</si>
  <si>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</si>
  <si>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</si>
  <si>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</si>
  <si>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</si>
  <si>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</si>
  <si>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</si>
  <si>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</si>
  <si>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</si>
  <si>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</si>
  <si>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</si>
  <si>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</si>
  <si>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</si>
  <si>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</si>
  <si>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2/1～2/28</t>
  </si>
  <si>
    <t>a_ydd</t>
  </si>
  <si>
    <t>YDN（ターゲティング）</t>
  </si>
  <si>
    <t>a_yds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</si>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</sst>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3</v>
      </c>
      <c r="D6" s="208">
        <v>8341319</v>
      </c>
      <c r="E6" s="36">
        <v>5522</v>
      </c>
      <c r="F6" s="36">
        <v>0</v>
      </c>
      <c r="G6" s="36">
        <v>266332</v>
      </c>
      <c r="H6" s="43">
        <v>2398</v>
      </c>
      <c r="I6" s="44">
        <v>127</v>
      </c>
      <c r="J6" s="47">
        <f>H6+I6</f>
        <v>2525</v>
      </c>
      <c r="K6" s="37">
        <f>IFERROR(J6/G6,"-")</f>
        <v>0.009480648213508</v>
      </c>
      <c r="L6" s="36">
        <v>125</v>
      </c>
      <c r="M6" s="36">
        <v>959</v>
      </c>
      <c r="N6" s="37">
        <f>IFERROR(L6/J6,"-")</f>
        <v>0.04950495049505</v>
      </c>
      <c r="O6" s="38">
        <f>IFERROR(D6/J6,"-")</f>
        <v>3303.4926732673</v>
      </c>
      <c r="P6" s="39">
        <v>259</v>
      </c>
      <c r="Q6" s="37">
        <f>IFERROR(P6/J6,"-")</f>
        <v>0.10257425742574</v>
      </c>
      <c r="R6" s="213">
        <v>15069510</v>
      </c>
      <c r="S6" s="214">
        <f>IFERROR(R6/J6,"-")</f>
        <v>5968.1227722772</v>
      </c>
      <c r="T6" s="214">
        <f>IFERROR(R6/P6,"-")</f>
        <v>58183.436293436</v>
      </c>
      <c r="U6" s="208">
        <f>IFERROR(R6-D6,"-")</f>
        <v>6728191</v>
      </c>
      <c r="V6" s="40">
        <f>R6/D6</f>
        <v>1.8066099618058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8341319</v>
      </c>
      <c r="E9" s="21">
        <f>SUM(E6:E7)</f>
        <v>5522</v>
      </c>
      <c r="F9" s="21">
        <f>SUM(F6:F7)</f>
        <v>0</v>
      </c>
      <c r="G9" s="21">
        <f>SUM(G6:G7)</f>
        <v>266332</v>
      </c>
      <c r="H9" s="21">
        <f>SUM(H6:H7)</f>
        <v>2398</v>
      </c>
      <c r="I9" s="21">
        <f>SUM(I6:I7)</f>
        <v>127</v>
      </c>
      <c r="J9" s="21">
        <f>SUM(J6:J7)</f>
        <v>2525</v>
      </c>
      <c r="K9" s="22">
        <f>IFERROR(J9/G9,"-")</f>
        <v>0.009480648213508</v>
      </c>
      <c r="L9" s="33">
        <f>SUM(L6:L7)</f>
        <v>125</v>
      </c>
      <c r="M9" s="33">
        <f>SUM(M6:M7)</f>
        <v>959</v>
      </c>
      <c r="N9" s="22">
        <f>IFERROR(L9/J9,"-")</f>
        <v>0.04950495049505</v>
      </c>
      <c r="O9" s="23">
        <f>IFERROR(D9/J9,"-")</f>
        <v>3303.4926732673</v>
      </c>
      <c r="P9" s="24">
        <f>SUM(P6:P7)</f>
        <v>259</v>
      </c>
      <c r="Q9" s="22">
        <f>IFERROR(P9/J9,"-")</f>
        <v>0.10257425742574</v>
      </c>
      <c r="R9" s="25">
        <f>SUM(R6:R7)</f>
        <v>15069510</v>
      </c>
      <c r="S9" s="25">
        <f>IFERROR(R9/J9,"-")</f>
        <v>5968.1227722772</v>
      </c>
      <c r="T9" s="25">
        <f>IFERROR(R9/P9,"-")</f>
        <v>58183.436293436</v>
      </c>
      <c r="U9" s="26">
        <f>SUM(U6:U7)</f>
        <v>6728191</v>
      </c>
      <c r="V9" s="27">
        <f>IFERROR(R9/D9,"-")</f>
        <v>1.8066099618058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1</v>
      </c>
      <c r="K6" s="81">
        <v>0</v>
      </c>
      <c r="L6" s="82">
        <f>IFERROR(K6/J6,"-")</f>
        <v>0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2.7610884376195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4120328</v>
      </c>
      <c r="H7" s="80">
        <v>2795</v>
      </c>
      <c r="I7" s="80">
        <v>0</v>
      </c>
      <c r="J7" s="80">
        <v>189632</v>
      </c>
      <c r="K7" s="81">
        <v>1116</v>
      </c>
      <c r="L7" s="82">
        <f>IFERROR(K7/J7,"-")</f>
        <v>0.0058850826864664</v>
      </c>
      <c r="M7" s="80">
        <v>79</v>
      </c>
      <c r="N7" s="80">
        <v>403</v>
      </c>
      <c r="O7" s="82">
        <f>IFERROR(M7/(K7),"-")</f>
        <v>0.07078853046595</v>
      </c>
      <c r="P7" s="83">
        <f>IFERROR(G7/SUM(K7:K7),"-")</f>
        <v>3692.0501792115</v>
      </c>
      <c r="Q7" s="84">
        <v>143</v>
      </c>
      <c r="R7" s="82">
        <f>IF(K7=0,"-",Q7/K7)</f>
        <v>0.12813620071685</v>
      </c>
      <c r="S7" s="200">
        <v>11376590</v>
      </c>
      <c r="T7" s="201">
        <f>IFERROR(S7/K7,"-")</f>
        <v>10194.077060932</v>
      </c>
      <c r="U7" s="201">
        <f>IFERROR(S7/Q7,"-")</f>
        <v>79556.573426573</v>
      </c>
      <c r="V7" s="202">
        <f>SUM(S7:S7)-SUM(G7:G7)</f>
        <v>7256262</v>
      </c>
      <c r="W7" s="86">
        <f>SUM(S7:S7)/SUM(G7:G7)</f>
        <v>2.7610884376195</v>
      </c>
      <c r="Y7" s="87">
        <v>1</v>
      </c>
      <c r="Z7" s="88">
        <f>IF(K7=0,"",IF(Y7=0,"",(Y7/K7)))</f>
        <v>0.00089605734767025</v>
      </c>
      <c r="AA7" s="87"/>
      <c r="AB7" s="89">
        <f>IFERROR(AA7/Y7,"-")</f>
        <v>0</v>
      </c>
      <c r="AC7" s="90"/>
      <c r="AD7" s="91">
        <f>IFERROR(AC7/Y7,"-")</f>
        <v>0</v>
      </c>
      <c r="AE7" s="92"/>
      <c r="AF7" s="92"/>
      <c r="AG7" s="92"/>
      <c r="AH7" s="93">
        <v>18</v>
      </c>
      <c r="AI7" s="94">
        <f>IF(K7=0,"",IF(AH7=0,"",(AH7/K7)))</f>
        <v>0.016129032258065</v>
      </c>
      <c r="AJ7" s="93">
        <v>1</v>
      </c>
      <c r="AK7" s="95">
        <f>IFERROR(AJ7/AH7,"-")</f>
        <v>0.055555555555556</v>
      </c>
      <c r="AL7" s="96">
        <v>3000</v>
      </c>
      <c r="AM7" s="97">
        <f>IFERROR(AL7/AH7,"-")</f>
        <v>166.66666666667</v>
      </c>
      <c r="AN7" s="98">
        <v>1</v>
      </c>
      <c r="AO7" s="98"/>
      <c r="AP7" s="98"/>
      <c r="AQ7" s="99">
        <v>5</v>
      </c>
      <c r="AR7" s="100">
        <f>IF(K7=0,"",IF(AQ7=0,"",(AQ7/K7)))</f>
        <v>0.0044802867383513</v>
      </c>
      <c r="AS7" s="99"/>
      <c r="AT7" s="101">
        <f>IFERROR(AR7/AQ7,"-")</f>
        <v>0.00089605734767025</v>
      </c>
      <c r="AU7" s="102"/>
      <c r="AV7" s="103">
        <f>IFERROR(AU7/AQ7,"-")</f>
        <v>0</v>
      </c>
      <c r="AW7" s="104"/>
      <c r="AX7" s="104"/>
      <c r="AY7" s="104"/>
      <c r="AZ7" s="105">
        <v>57</v>
      </c>
      <c r="BA7" s="106">
        <f>IF(K7=0,"",IF(AZ7=0,"",(AZ7/K7)))</f>
        <v>0.051075268817204</v>
      </c>
      <c r="BB7" s="105">
        <v>3</v>
      </c>
      <c r="BC7" s="107">
        <f>IFERROR(BB7/AZ7,"-")</f>
        <v>0.052631578947368</v>
      </c>
      <c r="BD7" s="108">
        <v>64000</v>
      </c>
      <c r="BE7" s="109">
        <f>IFERROR(BD7/AZ7,"-")</f>
        <v>1122.8070175439</v>
      </c>
      <c r="BF7" s="110">
        <v>1</v>
      </c>
      <c r="BG7" s="110"/>
      <c r="BH7" s="110">
        <v>2</v>
      </c>
      <c r="BI7" s="111">
        <v>620</v>
      </c>
      <c r="BJ7" s="112">
        <f>IF(K7=0,"",IF(BI7=0,"",(BI7/K7)))</f>
        <v>0.55555555555556</v>
      </c>
      <c r="BK7" s="113">
        <v>71</v>
      </c>
      <c r="BL7" s="114">
        <f>IFERROR(BK7/BI7,"-")</f>
        <v>0.11451612903226</v>
      </c>
      <c r="BM7" s="115">
        <v>7061690</v>
      </c>
      <c r="BN7" s="116">
        <f>IFERROR(BM7/BI7,"-")</f>
        <v>11389.822580645</v>
      </c>
      <c r="BO7" s="117">
        <v>29</v>
      </c>
      <c r="BP7" s="117">
        <v>13</v>
      </c>
      <c r="BQ7" s="117">
        <v>29</v>
      </c>
      <c r="BR7" s="118">
        <v>345</v>
      </c>
      <c r="BS7" s="119">
        <f>IF(K7=0,"",IF(BR7=0,"",(BR7/K7)))</f>
        <v>0.30913978494624</v>
      </c>
      <c r="BT7" s="120">
        <v>53</v>
      </c>
      <c r="BU7" s="121">
        <f>IFERROR(BT7/BR7,"-")</f>
        <v>0.1536231884058</v>
      </c>
      <c r="BV7" s="122">
        <v>1810400</v>
      </c>
      <c r="BW7" s="123">
        <f>IFERROR(BV7/BR7,"-")</f>
        <v>5247.5362318841</v>
      </c>
      <c r="BX7" s="124">
        <v>17</v>
      </c>
      <c r="BY7" s="124">
        <v>9</v>
      </c>
      <c r="BZ7" s="124">
        <v>27</v>
      </c>
      <c r="CA7" s="125">
        <v>70</v>
      </c>
      <c r="CB7" s="126">
        <f>IF(K7=0,"",IF(CA7=0,"",(CA7/K7)))</f>
        <v>0.062724014336918</v>
      </c>
      <c r="CC7" s="127">
        <v>15</v>
      </c>
      <c r="CD7" s="128">
        <f>IFERROR(CC7/CA7,"-")</f>
        <v>0.21428571428571</v>
      </c>
      <c r="CE7" s="129">
        <v>2437500</v>
      </c>
      <c r="CF7" s="130">
        <f>IFERROR(CE7/CA7,"-")</f>
        <v>34821.428571429</v>
      </c>
      <c r="CG7" s="131">
        <v>3</v>
      </c>
      <c r="CH7" s="131">
        <v>3</v>
      </c>
      <c r="CI7" s="131">
        <v>9</v>
      </c>
      <c r="CJ7" s="132">
        <v>143</v>
      </c>
      <c r="CK7" s="133">
        <v>11376590</v>
      </c>
      <c r="CL7" s="133">
        <v>4629000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0.87489407108425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4220991</v>
      </c>
      <c r="H8" s="80">
        <v>2727</v>
      </c>
      <c r="I8" s="80">
        <v>0</v>
      </c>
      <c r="J8" s="80">
        <v>76699</v>
      </c>
      <c r="K8" s="81">
        <v>1409</v>
      </c>
      <c r="L8" s="82">
        <f>IFERROR(K8/J8,"-")</f>
        <v>0.018370513305258</v>
      </c>
      <c r="M8" s="80">
        <v>46</v>
      </c>
      <c r="N8" s="80">
        <v>556</v>
      </c>
      <c r="O8" s="82">
        <f>IFERROR(M8/(K8),"-")</f>
        <v>0.032647267565649</v>
      </c>
      <c r="P8" s="83">
        <f>IFERROR(G8/SUM(K8:K8),"-")</f>
        <v>2995.7352732434</v>
      </c>
      <c r="Q8" s="84">
        <v>116</v>
      </c>
      <c r="R8" s="82">
        <f>IF(K8=0,"-",Q8/K8)</f>
        <v>0.082327892122072</v>
      </c>
      <c r="S8" s="200">
        <v>3692920</v>
      </c>
      <c r="T8" s="201">
        <f>IFERROR(S8/K8,"-")</f>
        <v>2620.9510290987</v>
      </c>
      <c r="U8" s="201">
        <f>IFERROR(S8/Q8,"-")</f>
        <v>31835.517241379</v>
      </c>
      <c r="V8" s="202">
        <f>SUM(S8:S8)-SUM(G8:G8)</f>
        <v>-528071</v>
      </c>
      <c r="W8" s="86">
        <f>SUM(S8:S8)/SUM(G8:G8)</f>
        <v>0.87489407108425</v>
      </c>
      <c r="Y8" s="87">
        <v>43</v>
      </c>
      <c r="Z8" s="88">
        <f>IF(K8=0,"",IF(Y8=0,"",(Y8/K8)))</f>
        <v>0.030518097941803</v>
      </c>
      <c r="AA8" s="87">
        <v>1</v>
      </c>
      <c r="AB8" s="89">
        <f>IFERROR(AA8/Y8,"-")</f>
        <v>0.023255813953488</v>
      </c>
      <c r="AC8" s="90">
        <v>3000</v>
      </c>
      <c r="AD8" s="91">
        <f>IFERROR(AC8/Y8,"-")</f>
        <v>69.767441860465</v>
      </c>
      <c r="AE8" s="92">
        <v>1</v>
      </c>
      <c r="AF8" s="92"/>
      <c r="AG8" s="92"/>
      <c r="AH8" s="93">
        <v>244</v>
      </c>
      <c r="AI8" s="94">
        <f>IF(K8=0,"",IF(AH8=0,"",(AH8/K8)))</f>
        <v>0.17317246273953</v>
      </c>
      <c r="AJ8" s="93">
        <v>8</v>
      </c>
      <c r="AK8" s="95">
        <f>IFERROR(AJ8/AH8,"-")</f>
        <v>0.032786885245902</v>
      </c>
      <c r="AL8" s="96">
        <v>1304350</v>
      </c>
      <c r="AM8" s="97">
        <f>IFERROR(AL8/AH8,"-")</f>
        <v>5345.6967213115</v>
      </c>
      <c r="AN8" s="98">
        <v>4</v>
      </c>
      <c r="AO8" s="98">
        <v>1</v>
      </c>
      <c r="AP8" s="98">
        <v>3</v>
      </c>
      <c r="AQ8" s="99">
        <v>195</v>
      </c>
      <c r="AR8" s="100">
        <f>IF(K8=0,"",IF(AQ8=0,"",(AQ8/K8)))</f>
        <v>0.13839602555004</v>
      </c>
      <c r="AS8" s="99">
        <v>7</v>
      </c>
      <c r="AT8" s="101">
        <f>IFERROR(AR8/AQ8,"-")</f>
        <v>0.0007097232079489</v>
      </c>
      <c r="AU8" s="102">
        <v>34750</v>
      </c>
      <c r="AV8" s="103">
        <f>IFERROR(AU8/AQ8,"-")</f>
        <v>178.20512820513</v>
      </c>
      <c r="AW8" s="104">
        <v>6</v>
      </c>
      <c r="AX8" s="104"/>
      <c r="AY8" s="104">
        <v>1</v>
      </c>
      <c r="AZ8" s="105">
        <v>359</v>
      </c>
      <c r="BA8" s="106">
        <f>IF(K8=0,"",IF(AZ8=0,"",(AZ8/K8)))</f>
        <v>0.25479063165366</v>
      </c>
      <c r="BB8" s="105">
        <v>25</v>
      </c>
      <c r="BC8" s="107">
        <f>IFERROR(BB8/AZ8,"-")</f>
        <v>0.069637883008357</v>
      </c>
      <c r="BD8" s="108">
        <v>619930</v>
      </c>
      <c r="BE8" s="109">
        <f>IFERROR(BD8/AZ8,"-")</f>
        <v>1726.8245125348</v>
      </c>
      <c r="BF8" s="110">
        <v>13</v>
      </c>
      <c r="BG8" s="110">
        <v>5</v>
      </c>
      <c r="BH8" s="110">
        <v>7</v>
      </c>
      <c r="BI8" s="111">
        <v>404</v>
      </c>
      <c r="BJ8" s="112">
        <f>IF(K8=0,"",IF(BI8=0,"",(BI8/K8)))</f>
        <v>0.28672817601136</v>
      </c>
      <c r="BK8" s="113">
        <v>46</v>
      </c>
      <c r="BL8" s="114">
        <f>IFERROR(BK8/BI8,"-")</f>
        <v>0.11386138613861</v>
      </c>
      <c r="BM8" s="115">
        <v>685350</v>
      </c>
      <c r="BN8" s="116">
        <f>IFERROR(BM8/BI8,"-")</f>
        <v>1696.4108910891</v>
      </c>
      <c r="BO8" s="117">
        <v>21</v>
      </c>
      <c r="BP8" s="117">
        <v>12</v>
      </c>
      <c r="BQ8" s="117">
        <v>13</v>
      </c>
      <c r="BR8" s="118">
        <v>138</v>
      </c>
      <c r="BS8" s="119">
        <f>IF(K8=0,"",IF(BR8=0,"",(BR8/K8)))</f>
        <v>0.097941802696948</v>
      </c>
      <c r="BT8" s="120">
        <v>23</v>
      </c>
      <c r="BU8" s="121">
        <f>IFERROR(BT8/BR8,"-")</f>
        <v>0.16666666666667</v>
      </c>
      <c r="BV8" s="122">
        <v>849540</v>
      </c>
      <c r="BW8" s="123">
        <f>IFERROR(BV8/BR8,"-")</f>
        <v>6156.0869565217</v>
      </c>
      <c r="BX8" s="124">
        <v>8</v>
      </c>
      <c r="BY8" s="124">
        <v>4</v>
      </c>
      <c r="BZ8" s="124">
        <v>11</v>
      </c>
      <c r="CA8" s="125">
        <v>26</v>
      </c>
      <c r="CB8" s="126">
        <f>IF(K8=0,"",IF(CA8=0,"",(CA8/K8)))</f>
        <v>0.018452803406671</v>
      </c>
      <c r="CC8" s="127">
        <v>6</v>
      </c>
      <c r="CD8" s="128">
        <f>IFERROR(CC8/CA8,"-")</f>
        <v>0.23076923076923</v>
      </c>
      <c r="CE8" s="129">
        <v>196000</v>
      </c>
      <c r="CF8" s="130">
        <f>IFERROR(CE8/CA8,"-")</f>
        <v>7538.4615384615</v>
      </c>
      <c r="CG8" s="131">
        <v>1</v>
      </c>
      <c r="CH8" s="131"/>
      <c r="CI8" s="131">
        <v>5</v>
      </c>
      <c r="CJ8" s="132">
        <v>116</v>
      </c>
      <c r="CK8" s="133">
        <v>3692920</v>
      </c>
      <c r="CL8" s="133">
        <v>1094000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135"/>
      <c r="B9" s="55"/>
      <c r="C9" s="136"/>
      <c r="D9" s="137"/>
      <c r="E9" s="79"/>
      <c r="F9" s="79"/>
      <c r="G9" s="205"/>
      <c r="H9" s="138"/>
      <c r="I9" s="138"/>
      <c r="J9" s="80"/>
      <c r="K9" s="80"/>
      <c r="L9" s="139"/>
      <c r="M9" s="139"/>
      <c r="N9" s="80"/>
      <c r="O9" s="139"/>
      <c r="P9" s="85"/>
      <c r="Q9" s="85"/>
      <c r="R9" s="85"/>
      <c r="S9" s="200"/>
      <c r="T9" s="200"/>
      <c r="U9" s="200"/>
      <c r="V9" s="200"/>
      <c r="W9" s="139"/>
      <c r="X9" s="76"/>
      <c r="Y9" s="140"/>
      <c r="Z9" s="141"/>
      <c r="AA9" s="140"/>
      <c r="AB9" s="142"/>
      <c r="AC9" s="143"/>
      <c r="AD9" s="144"/>
      <c r="AE9" s="145"/>
      <c r="AF9" s="145"/>
      <c r="AG9" s="145"/>
      <c r="AH9" s="140"/>
      <c r="AI9" s="141"/>
      <c r="AJ9" s="140"/>
      <c r="AK9" s="142"/>
      <c r="AL9" s="143"/>
      <c r="AM9" s="144"/>
      <c r="AN9" s="145"/>
      <c r="AO9" s="145"/>
      <c r="AP9" s="145"/>
      <c r="AQ9" s="140"/>
      <c r="AR9" s="141"/>
      <c r="AS9" s="140"/>
      <c r="AT9" s="142"/>
      <c r="AU9" s="143"/>
      <c r="AV9" s="144"/>
      <c r="AW9" s="145"/>
      <c r="AX9" s="145"/>
      <c r="AY9" s="145"/>
      <c r="AZ9" s="140"/>
      <c r="BA9" s="141"/>
      <c r="BB9" s="140"/>
      <c r="BC9" s="142"/>
      <c r="BD9" s="143"/>
      <c r="BE9" s="144"/>
      <c r="BF9" s="145"/>
      <c r="BG9" s="145"/>
      <c r="BH9" s="145"/>
      <c r="BI9" s="77"/>
      <c r="BJ9" s="146"/>
      <c r="BK9" s="140"/>
      <c r="BL9" s="142"/>
      <c r="BM9" s="143"/>
      <c r="BN9" s="144"/>
      <c r="BO9" s="145"/>
      <c r="BP9" s="145"/>
      <c r="BQ9" s="145"/>
      <c r="BR9" s="77"/>
      <c r="BS9" s="146"/>
      <c r="BT9" s="140"/>
      <c r="BU9" s="142"/>
      <c r="BV9" s="143"/>
      <c r="BW9" s="144"/>
      <c r="BX9" s="145"/>
      <c r="BY9" s="145"/>
      <c r="BZ9" s="145"/>
      <c r="CA9" s="77"/>
      <c r="CB9" s="146"/>
      <c r="CC9" s="140"/>
      <c r="CD9" s="142"/>
      <c r="CE9" s="143"/>
      <c r="CF9" s="144"/>
      <c r="CG9" s="145"/>
      <c r="CH9" s="145"/>
      <c r="CI9" s="145"/>
      <c r="CJ9" s="147"/>
      <c r="CK9" s="143"/>
      <c r="CL9" s="143"/>
      <c r="CM9" s="143"/>
      <c r="CN9" s="148"/>
    </row>
    <row r="10" spans="1:94">
      <c r="A10" s="135"/>
      <c r="B10" s="149"/>
      <c r="C10" s="80"/>
      <c r="D10" s="80"/>
      <c r="E10" s="150"/>
      <c r="F10" s="151"/>
      <c r="G10" s="206"/>
      <c r="H10" s="138"/>
      <c r="I10" s="138"/>
      <c r="J10" s="80"/>
      <c r="K10" s="80"/>
      <c r="L10" s="139"/>
      <c r="M10" s="139"/>
      <c r="N10" s="80"/>
      <c r="O10" s="139"/>
      <c r="P10" s="85"/>
      <c r="Q10" s="85"/>
      <c r="R10" s="85"/>
      <c r="S10" s="200"/>
      <c r="T10" s="200"/>
      <c r="U10" s="200"/>
      <c r="V10" s="200"/>
      <c r="W10" s="139"/>
      <c r="X10" s="152"/>
      <c r="Y10" s="140"/>
      <c r="Z10" s="141"/>
      <c r="AA10" s="140"/>
      <c r="AB10" s="142"/>
      <c r="AC10" s="143"/>
      <c r="AD10" s="144"/>
      <c r="AE10" s="145"/>
      <c r="AF10" s="145"/>
      <c r="AG10" s="145"/>
      <c r="AH10" s="140"/>
      <c r="AI10" s="141"/>
      <c r="AJ10" s="140"/>
      <c r="AK10" s="142"/>
      <c r="AL10" s="143"/>
      <c r="AM10" s="144"/>
      <c r="AN10" s="145"/>
      <c r="AO10" s="145"/>
      <c r="AP10" s="145"/>
      <c r="AQ10" s="140"/>
      <c r="AR10" s="141"/>
      <c r="AS10" s="140"/>
      <c r="AT10" s="142"/>
      <c r="AU10" s="143"/>
      <c r="AV10" s="144"/>
      <c r="AW10" s="145"/>
      <c r="AX10" s="145"/>
      <c r="AY10" s="145"/>
      <c r="AZ10" s="140"/>
      <c r="BA10" s="141"/>
      <c r="BB10" s="140"/>
      <c r="BC10" s="142"/>
      <c r="BD10" s="143"/>
      <c r="BE10" s="144"/>
      <c r="BF10" s="145"/>
      <c r="BG10" s="145"/>
      <c r="BH10" s="145"/>
      <c r="BI10" s="77"/>
      <c r="BJ10" s="146"/>
      <c r="BK10" s="140"/>
      <c r="BL10" s="142"/>
      <c r="BM10" s="143"/>
      <c r="BN10" s="144"/>
      <c r="BO10" s="145"/>
      <c r="BP10" s="145"/>
      <c r="BQ10" s="145"/>
      <c r="BR10" s="77"/>
      <c r="BS10" s="146"/>
      <c r="BT10" s="140"/>
      <c r="BU10" s="142"/>
      <c r="BV10" s="143"/>
      <c r="BW10" s="144"/>
      <c r="BX10" s="145"/>
      <c r="BY10" s="145"/>
      <c r="BZ10" s="145"/>
      <c r="CA10" s="77"/>
      <c r="CB10" s="146"/>
      <c r="CC10" s="140"/>
      <c r="CD10" s="142"/>
      <c r="CE10" s="143"/>
      <c r="CF10" s="144"/>
      <c r="CG10" s="145"/>
      <c r="CH10" s="145"/>
      <c r="CI10" s="145"/>
      <c r="CJ10" s="147"/>
      <c r="CK10" s="143"/>
      <c r="CL10" s="143"/>
      <c r="CM10" s="143"/>
      <c r="CN10" s="148"/>
    </row>
    <row r="11" spans="1:94">
      <c r="A11" s="70">
        <f>W11</f>
        <v>1.8066099618058</v>
      </c>
      <c r="B11" s="153"/>
      <c r="C11" s="153"/>
      <c r="D11" s="153"/>
      <c r="E11" s="154" t="s">
        <v>66</v>
      </c>
      <c r="F11" s="154"/>
      <c r="G11" s="203">
        <f>SUM(G6:G10)</f>
        <v>8341319</v>
      </c>
      <c r="H11" s="153">
        <f>SUM(H6:H10)</f>
        <v>5522</v>
      </c>
      <c r="I11" s="153">
        <f>SUM(I6:I10)</f>
        <v>0</v>
      </c>
      <c r="J11" s="153">
        <f>SUM(J6:J10)</f>
        <v>266332</v>
      </c>
      <c r="K11" s="153">
        <f>SUM(K6:K10)</f>
        <v>2525</v>
      </c>
      <c r="L11" s="155">
        <f>IFERROR(K11/J11,"-")</f>
        <v>0.009480648213508</v>
      </c>
      <c r="M11" s="156">
        <f>SUM(M6:M10)</f>
        <v>125</v>
      </c>
      <c r="N11" s="156">
        <f>SUM(N6:N10)</f>
        <v>959</v>
      </c>
      <c r="O11" s="155">
        <f>IFERROR(M11/K11,"-")</f>
        <v>0.04950495049505</v>
      </c>
      <c r="P11" s="157">
        <f>IFERROR(G11/K11,"-")</f>
        <v>3303.4926732673</v>
      </c>
      <c r="Q11" s="158">
        <f>SUM(Q6:Q10)</f>
        <v>259</v>
      </c>
      <c r="R11" s="155">
        <f>IFERROR(Q11/K11,"-")</f>
        <v>0.10257425742574</v>
      </c>
      <c r="S11" s="203">
        <f>SUM(S6:S10)</f>
        <v>15069510</v>
      </c>
      <c r="T11" s="203">
        <f>IFERROR(S11/K11,"-")</f>
        <v>5968.1227722772</v>
      </c>
      <c r="U11" s="203">
        <f>IFERROR(S11/Q11,"-")</f>
        <v>58183.436293436</v>
      </c>
      <c r="V11" s="203">
        <f>S11-G11</f>
        <v>6728191</v>
      </c>
      <c r="W11" s="159">
        <f>S11/G11</f>
        <v>1.8066099618058</v>
      </c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