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<sst xmlns="http://schemas.openxmlformats.org/spreadsheetml/2006/main" uniqueCount="67">
  <si>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</si>
  <si>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</si>
  <si>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</si>
  <si>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</si>
  <si>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</si>
  <si>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</si>
  <si>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</si>
  <si>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</si>
  <si>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</si>
  <si>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</si>
  <si>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</si>
  <si>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</si>
  <si>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</si>
  <si>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</si>
  <si>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</si>
  <si>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</si>
  <si>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</si>
  <si>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</si>
  <si>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</si>
  <si>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</si>
  <si>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</si>
  <si>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</si>
  <si>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</si>
  <si>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</si>
  <si>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01月</t>
  </si>
  <si>
    <t>ヘスティア</t>
  </si>
  <si>
    <t>最終更新日</t>
  </si>
  <si>
    <t>04月30日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</si>
  <si>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</si>
  <si>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</si>
  <si>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</si>
  <si>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</si>
  <si>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</si>
  <si>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</si>
  <si>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</si>
  <si>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</si>
  <si>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</si>
  <si>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</si>
  <si>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</si>
  <si>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</si>
  <si>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</si>
  <si>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</si>
  <si>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</si>
  <si>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</si>
  <si>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</si>
  <si>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</si>
  <si>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</si>
  <si>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</si>
  <si>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</si>
  <si>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</si>
  <si>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</si>
  <si>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</si>
  <si>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</si>
  <si>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</si>
  <si>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</si>
  <si>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</si>
  <si>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</si>
  <si>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a_ydi</t>
  </si>
  <si>
    <t>SP</t>
  </si>
  <si>
    <t>lp01</t>
  </si>
  <si>
    <t>YDN（インフィード）</t>
  </si>
  <si>
    <t>1/1～1/31</t>
  </si>
  <si>
    <t>a_ydd</t>
  </si>
  <si>
    <t>YDN（ターゲティング）</t>
  </si>
  <si>
    <t>a_yds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</si>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</sst>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3</v>
      </c>
      <c r="D6" s="208">
        <v>15020703</v>
      </c>
      <c r="E6" s="36">
        <v>9767</v>
      </c>
      <c r="F6" s="36">
        <v>0</v>
      </c>
      <c r="G6" s="36">
        <v>462411</v>
      </c>
      <c r="H6" s="43">
        <v>4487</v>
      </c>
      <c r="I6" s="44">
        <v>127</v>
      </c>
      <c r="J6" s="47">
        <f>H6+I6</f>
        <v>4614</v>
      </c>
      <c r="K6" s="37">
        <f>IFERROR(J6/G6,"-")</f>
        <v>0.009978136333262</v>
      </c>
      <c r="L6" s="36">
        <v>292</v>
      </c>
      <c r="M6" s="36">
        <v>1681</v>
      </c>
      <c r="N6" s="37">
        <f>IFERROR(L6/J6,"-")</f>
        <v>0.063285652362375</v>
      </c>
      <c r="O6" s="38">
        <f>IFERROR(D6/J6,"-")</f>
        <v>3255.4622886866</v>
      </c>
      <c r="P6" s="39">
        <v>564</v>
      </c>
      <c r="Q6" s="37">
        <f>IFERROR(P6/J6,"-")</f>
        <v>0.1222366710013</v>
      </c>
      <c r="R6" s="213">
        <v>24478300</v>
      </c>
      <c r="S6" s="214">
        <f>IFERROR(R6/J6,"-")</f>
        <v>5305.2232336368</v>
      </c>
      <c r="T6" s="214">
        <f>IFERROR(R6/P6,"-")</f>
        <v>43401.241134752</v>
      </c>
      <c r="U6" s="208">
        <f>IFERROR(R6-D6,"-")</f>
        <v>9457597</v>
      </c>
      <c r="V6" s="40">
        <f>R6/D6</f>
        <v>1.6296374410705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15020703</v>
      </c>
      <c r="E9" s="21">
        <f>SUM(E6:E7)</f>
        <v>9767</v>
      </c>
      <c r="F9" s="21">
        <f>SUM(F6:F7)</f>
        <v>0</v>
      </c>
      <c r="G9" s="21">
        <f>SUM(G6:G7)</f>
        <v>462411</v>
      </c>
      <c r="H9" s="21">
        <f>SUM(H6:H7)</f>
        <v>4487</v>
      </c>
      <c r="I9" s="21">
        <f>SUM(I6:I7)</f>
        <v>127</v>
      </c>
      <c r="J9" s="21">
        <f>SUM(J6:J7)</f>
        <v>4614</v>
      </c>
      <c r="K9" s="22">
        <f>IFERROR(J9/G9,"-")</f>
        <v>0.009978136333262</v>
      </c>
      <c r="L9" s="33">
        <f>SUM(L6:L7)</f>
        <v>292</v>
      </c>
      <c r="M9" s="33">
        <f>SUM(M6:M7)</f>
        <v>1681</v>
      </c>
      <c r="N9" s="22">
        <f>IFERROR(L9/J9,"-")</f>
        <v>0.063285652362375</v>
      </c>
      <c r="O9" s="23">
        <f>IFERROR(D9/J9,"-")</f>
        <v>3255.4622886866</v>
      </c>
      <c r="P9" s="24">
        <f>SUM(P6:P7)</f>
        <v>564</v>
      </c>
      <c r="Q9" s="22">
        <f>IFERROR(P9/J9,"-")</f>
        <v>0.1222366710013</v>
      </c>
      <c r="R9" s="25">
        <f>SUM(R6:R7)</f>
        <v>24478300</v>
      </c>
      <c r="S9" s="25">
        <f>IFERROR(R9/J9,"-")</f>
        <v>5305.2232336368</v>
      </c>
      <c r="T9" s="25">
        <f>IFERROR(R9/P9,"-")</f>
        <v>43401.241134752</v>
      </c>
      <c r="U9" s="26">
        <f>SUM(U6:U7)</f>
        <v>9457597</v>
      </c>
      <c r="V9" s="27">
        <f>IFERROR(R9/D9,"-")</f>
        <v>1.6296374410705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1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 t="str">
        <f>W6</f>
        <v>0</v>
      </c>
      <c r="B6" s="216" t="s">
        <v>57</v>
      </c>
      <c r="C6" s="216" t="s">
        <v>58</v>
      </c>
      <c r="D6" s="216" t="s">
        <v>59</v>
      </c>
      <c r="E6" s="79" t="s">
        <v>60</v>
      </c>
      <c r="F6" s="79" t="s">
        <v>61</v>
      </c>
      <c r="G6" s="202">
        <v>0</v>
      </c>
      <c r="H6" s="80">
        <v>0</v>
      </c>
      <c r="I6" s="80">
        <v>0</v>
      </c>
      <c r="J6" s="80">
        <v>8</v>
      </c>
      <c r="K6" s="81">
        <v>0</v>
      </c>
      <c r="L6" s="82">
        <f>IFERROR(K6/J6,"-")</f>
        <v>0</v>
      </c>
      <c r="M6" s="80">
        <v>0</v>
      </c>
      <c r="N6" s="80">
        <v>0</v>
      </c>
      <c r="O6" s="82" t="str">
        <f>IFERROR(M6/(K6),"-")</f>
        <v>-</v>
      </c>
      <c r="P6" s="83" t="str">
        <f>IFERROR(G6/SUM(K6:K6),"-")</f>
        <v>-</v>
      </c>
      <c r="Q6" s="84">
        <v>0</v>
      </c>
      <c r="R6" s="82" t="str">
        <f>IF(K6=0,"-",Q6/K6)</f>
        <v>-</v>
      </c>
      <c r="S6" s="200"/>
      <c r="T6" s="201" t="str">
        <f>IFERROR(S6/K6,"-")</f>
        <v>-</v>
      </c>
      <c r="U6" s="201" t="str">
        <f>IFERROR(S6/Q6,"-")</f>
        <v>-</v>
      </c>
      <c r="V6" s="202">
        <f>SUM(S6:S6)-SUM(G6:G6)</f>
        <v>0</v>
      </c>
      <c r="W6" s="86" t="str">
        <f>SUM(S6:S6)/SUM(G6:G6)</f>
        <v>0</v>
      </c>
      <c r="Y6" s="87"/>
      <c r="Z6" s="88" t="str">
        <f>IF(K6=0,"",IF(Y6=0,"",(Y6/K6)))</f>
        <v/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/>
      <c r="AI6" s="94" t="str">
        <f>IF(K6=0,"",IF(AH6=0,"",(AH6/K6)))</f>
        <v/>
      </c>
      <c r="AJ6" s="93"/>
      <c r="AK6" s="95" t="str">
        <f>IFERROR(AJ6/AH6,"-")</f>
        <v>-</v>
      </c>
      <c r="AL6" s="96"/>
      <c r="AM6" s="97" t="str">
        <f>IFERROR(AL6/AH6,"-")</f>
        <v>-</v>
      </c>
      <c r="AN6" s="98"/>
      <c r="AO6" s="98"/>
      <c r="AP6" s="98"/>
      <c r="AQ6" s="99"/>
      <c r="AR6" s="100" t="str">
        <f>IF(K6=0,"",IF(AQ6=0,"",(AQ6/K6)))</f>
        <v/>
      </c>
      <c r="AS6" s="99"/>
      <c r="AT6" s="101" t="str">
        <f>IFERROR(AR6/AQ6,"-")</f>
        <v>-</v>
      </c>
      <c r="AU6" s="102"/>
      <c r="AV6" s="103" t="str">
        <f>IFERROR(AU6/AQ6,"-")</f>
        <v>-</v>
      </c>
      <c r="AW6" s="104"/>
      <c r="AX6" s="104"/>
      <c r="AY6" s="104"/>
      <c r="AZ6" s="105"/>
      <c r="BA6" s="106" t="str">
        <f>IF(K6=0,"",IF(AZ6=0,"",(AZ6/K6)))</f>
        <v/>
      </c>
      <c r="BB6" s="105"/>
      <c r="BC6" s="107" t="str">
        <f>IFERROR(BB6/AZ6,"-")</f>
        <v>-</v>
      </c>
      <c r="BD6" s="108"/>
      <c r="BE6" s="109" t="str">
        <f>IFERROR(BD6/AZ6,"-")</f>
        <v>-</v>
      </c>
      <c r="BF6" s="110"/>
      <c r="BG6" s="110"/>
      <c r="BH6" s="110"/>
      <c r="BI6" s="111"/>
      <c r="BJ6" s="112" t="str">
        <f>IF(K6=0,"",IF(BI6=0,"",(BI6/K6)))</f>
        <v/>
      </c>
      <c r="BK6" s="113"/>
      <c r="BL6" s="114" t="str">
        <f>IFERROR(BK6/BI6,"-")</f>
        <v>-</v>
      </c>
      <c r="BM6" s="115"/>
      <c r="BN6" s="116" t="str">
        <f>IFERROR(BM6/BI6,"-")</f>
        <v>-</v>
      </c>
      <c r="BO6" s="117"/>
      <c r="BP6" s="117"/>
      <c r="BQ6" s="117"/>
      <c r="BR6" s="118"/>
      <c r="BS6" s="119" t="str">
        <f>IF(K6=0,"",IF(BR6=0,"",(BR6/K6)))</f>
        <v/>
      </c>
      <c r="BT6" s="120"/>
      <c r="BU6" s="121" t="str">
        <f>IFERROR(BT6/BR6,"-")</f>
        <v>-</v>
      </c>
      <c r="BV6" s="122"/>
      <c r="BW6" s="123" t="str">
        <f>IFERROR(BV6/BR6,"-")</f>
        <v>-</v>
      </c>
      <c r="BX6" s="124"/>
      <c r="BY6" s="124"/>
      <c r="BZ6" s="124"/>
      <c r="CA6" s="125"/>
      <c r="CB6" s="126" t="str">
        <f>IF(K6=0,"",IF(CA6=0,"",(CA6/K6)))</f>
        <v/>
      </c>
      <c r="CC6" s="127"/>
      <c r="CD6" s="128" t="str">
        <f>IFERROR(CC6/CA6,"-")</f>
        <v>-</v>
      </c>
      <c r="CE6" s="129"/>
      <c r="CF6" s="130" t="str">
        <f>IFERROR(CE6/CA6,"-")</f>
        <v>-</v>
      </c>
      <c r="CG6" s="131"/>
      <c r="CH6" s="131"/>
      <c r="CI6" s="131"/>
      <c r="CJ6" s="132">
        <v>0</v>
      </c>
      <c r="CK6" s="133"/>
      <c r="CL6" s="133"/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>
        <f>W7</f>
        <v>1.9432896757657</v>
      </c>
      <c r="B7" s="216" t="s">
        <v>62</v>
      </c>
      <c r="C7" s="216" t="s">
        <v>58</v>
      </c>
      <c r="D7" s="216" t="s">
        <v>59</v>
      </c>
      <c r="E7" s="79" t="s">
        <v>63</v>
      </c>
      <c r="F7" s="79" t="s">
        <v>61</v>
      </c>
      <c r="G7" s="202">
        <v>10348874</v>
      </c>
      <c r="H7" s="80">
        <v>6849</v>
      </c>
      <c r="I7" s="80">
        <v>0</v>
      </c>
      <c r="J7" s="80">
        <v>376148</v>
      </c>
      <c r="K7" s="81">
        <v>3071</v>
      </c>
      <c r="L7" s="82">
        <f>IFERROR(K7/J7,"-")</f>
        <v>0.0081643395684677</v>
      </c>
      <c r="M7" s="80">
        <v>237</v>
      </c>
      <c r="N7" s="80">
        <v>1084</v>
      </c>
      <c r="O7" s="82">
        <f>IFERROR(M7/(K7),"-")</f>
        <v>0.07717355910127</v>
      </c>
      <c r="P7" s="83">
        <f>IFERROR(G7/SUM(K7:K7),"-")</f>
        <v>3369.8710517747</v>
      </c>
      <c r="Q7" s="84">
        <v>405</v>
      </c>
      <c r="R7" s="82">
        <f>IF(K7=0,"-",Q7/K7)</f>
        <v>0.13187886681863</v>
      </c>
      <c r="S7" s="200">
        <v>20110860</v>
      </c>
      <c r="T7" s="201">
        <f>IFERROR(S7/K7,"-")</f>
        <v>6548.6356235754</v>
      </c>
      <c r="U7" s="201">
        <f>IFERROR(S7/Q7,"-")</f>
        <v>49656.444444444</v>
      </c>
      <c r="V7" s="202">
        <f>SUM(S7:S7)-SUM(G7:G7)</f>
        <v>9761986</v>
      </c>
      <c r="W7" s="86">
        <f>SUM(S7:S7)/SUM(G7:G7)</f>
        <v>1.9432896757657</v>
      </c>
      <c r="Y7" s="87"/>
      <c r="Z7" s="88">
        <f>IF(K7=0,"",IF(Y7=0,"",(Y7/K7)))</f>
        <v>0</v>
      </c>
      <c r="AA7" s="87"/>
      <c r="AB7" s="89" t="str">
        <f>IFERROR(AA7/Y7,"-")</f>
        <v>-</v>
      </c>
      <c r="AC7" s="90"/>
      <c r="AD7" s="91" t="str">
        <f>IFERROR(AC7/Y7,"-")</f>
        <v>-</v>
      </c>
      <c r="AE7" s="92"/>
      <c r="AF7" s="92"/>
      <c r="AG7" s="92"/>
      <c r="AH7" s="93">
        <v>55</v>
      </c>
      <c r="AI7" s="94">
        <f>IF(K7=0,"",IF(AH7=0,"",(AH7/K7)))</f>
        <v>0.017909475740801</v>
      </c>
      <c r="AJ7" s="93">
        <v>3</v>
      </c>
      <c r="AK7" s="95">
        <f>IFERROR(AJ7/AH7,"-")</f>
        <v>0.054545454545455</v>
      </c>
      <c r="AL7" s="96">
        <v>47000</v>
      </c>
      <c r="AM7" s="97">
        <f>IFERROR(AL7/AH7,"-")</f>
        <v>854.54545454545</v>
      </c>
      <c r="AN7" s="98">
        <v>1</v>
      </c>
      <c r="AO7" s="98"/>
      <c r="AP7" s="98">
        <v>2</v>
      </c>
      <c r="AQ7" s="99">
        <v>12</v>
      </c>
      <c r="AR7" s="100">
        <f>IF(K7=0,"",IF(AQ7=0,"",(AQ7/K7)))</f>
        <v>0.0039075219798111</v>
      </c>
      <c r="AS7" s="99"/>
      <c r="AT7" s="101">
        <f>IFERROR(AR7/AQ7,"-")</f>
        <v>0.00032562683165093</v>
      </c>
      <c r="AU7" s="102"/>
      <c r="AV7" s="103">
        <f>IFERROR(AU7/AQ7,"-")</f>
        <v>0</v>
      </c>
      <c r="AW7" s="104"/>
      <c r="AX7" s="104"/>
      <c r="AY7" s="104"/>
      <c r="AZ7" s="105">
        <v>136</v>
      </c>
      <c r="BA7" s="106">
        <f>IF(K7=0,"",IF(AZ7=0,"",(AZ7/K7)))</f>
        <v>0.044285249104526</v>
      </c>
      <c r="BB7" s="105">
        <v>18</v>
      </c>
      <c r="BC7" s="107">
        <f>IFERROR(BB7/AZ7,"-")</f>
        <v>0.13235294117647</v>
      </c>
      <c r="BD7" s="108">
        <v>168300</v>
      </c>
      <c r="BE7" s="109">
        <f>IFERROR(BD7/AZ7,"-")</f>
        <v>1237.5</v>
      </c>
      <c r="BF7" s="110">
        <v>8</v>
      </c>
      <c r="BG7" s="110">
        <v>7</v>
      </c>
      <c r="BH7" s="110">
        <v>3</v>
      </c>
      <c r="BI7" s="111">
        <v>1890</v>
      </c>
      <c r="BJ7" s="112">
        <f>IF(K7=0,"",IF(BI7=0,"",(BI7/K7)))</f>
        <v>0.61543471182025</v>
      </c>
      <c r="BK7" s="113">
        <v>220</v>
      </c>
      <c r="BL7" s="114">
        <f>IFERROR(BK7/BI7,"-")</f>
        <v>0.11640211640212</v>
      </c>
      <c r="BM7" s="115">
        <v>9117520</v>
      </c>
      <c r="BN7" s="116">
        <f>IFERROR(BM7/BI7,"-")</f>
        <v>4824.0846560847</v>
      </c>
      <c r="BO7" s="117">
        <v>98</v>
      </c>
      <c r="BP7" s="117">
        <v>39</v>
      </c>
      <c r="BQ7" s="117">
        <v>83</v>
      </c>
      <c r="BR7" s="118">
        <v>824</v>
      </c>
      <c r="BS7" s="119">
        <f>IF(K7=0,"",IF(BR7=0,"",(BR7/K7)))</f>
        <v>0.26831650928036</v>
      </c>
      <c r="BT7" s="120">
        <v>136</v>
      </c>
      <c r="BU7" s="121">
        <f>IFERROR(BT7/BR7,"-")</f>
        <v>0.16504854368932</v>
      </c>
      <c r="BV7" s="122">
        <v>9949040</v>
      </c>
      <c r="BW7" s="123">
        <f>IFERROR(BV7/BR7,"-")</f>
        <v>12074.077669903</v>
      </c>
      <c r="BX7" s="124">
        <v>42</v>
      </c>
      <c r="BY7" s="124">
        <v>27</v>
      </c>
      <c r="BZ7" s="124">
        <v>67</v>
      </c>
      <c r="CA7" s="125">
        <v>154</v>
      </c>
      <c r="CB7" s="126">
        <f>IF(K7=0,"",IF(CA7=0,"",(CA7/K7)))</f>
        <v>0.050146532074243</v>
      </c>
      <c r="CC7" s="127">
        <v>28</v>
      </c>
      <c r="CD7" s="128">
        <f>IFERROR(CC7/CA7,"-")</f>
        <v>0.18181818181818</v>
      </c>
      <c r="CE7" s="129">
        <v>829000</v>
      </c>
      <c r="CF7" s="130">
        <f>IFERROR(CE7/CA7,"-")</f>
        <v>5383.1168831169</v>
      </c>
      <c r="CG7" s="131">
        <v>8</v>
      </c>
      <c r="CH7" s="131">
        <v>7</v>
      </c>
      <c r="CI7" s="131">
        <v>13</v>
      </c>
      <c r="CJ7" s="132">
        <v>405</v>
      </c>
      <c r="CK7" s="133">
        <v>20110860</v>
      </c>
      <c r="CL7" s="133">
        <v>2776000</v>
      </c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78">
        <f>W8</f>
        <v>0.93484586015456</v>
      </c>
      <c r="B8" s="216" t="s">
        <v>64</v>
      </c>
      <c r="C8" s="216" t="s">
        <v>58</v>
      </c>
      <c r="D8" s="216" t="s">
        <v>59</v>
      </c>
      <c r="E8" s="79" t="s">
        <v>65</v>
      </c>
      <c r="F8" s="79" t="s">
        <v>61</v>
      </c>
      <c r="G8" s="202">
        <v>4671829</v>
      </c>
      <c r="H8" s="80">
        <v>2918</v>
      </c>
      <c r="I8" s="80">
        <v>0</v>
      </c>
      <c r="J8" s="80">
        <v>86255</v>
      </c>
      <c r="K8" s="81">
        <v>1543</v>
      </c>
      <c r="L8" s="82">
        <f>IFERROR(K8/J8,"-")</f>
        <v>0.017888818039534</v>
      </c>
      <c r="M8" s="80">
        <v>55</v>
      </c>
      <c r="N8" s="80">
        <v>597</v>
      </c>
      <c r="O8" s="82">
        <f>IFERROR(M8/(K8),"-")</f>
        <v>0.035644847699287</v>
      </c>
      <c r="P8" s="83">
        <f>IFERROR(G8/SUM(K8:K8),"-")</f>
        <v>3027.7569669475</v>
      </c>
      <c r="Q8" s="84">
        <v>159</v>
      </c>
      <c r="R8" s="82">
        <f>IF(K8=0,"-",Q8/K8)</f>
        <v>0.10304601425794</v>
      </c>
      <c r="S8" s="200">
        <v>4367440</v>
      </c>
      <c r="T8" s="201">
        <f>IFERROR(S8/K8,"-")</f>
        <v>2830.486066105</v>
      </c>
      <c r="U8" s="201">
        <f>IFERROR(S8/Q8,"-")</f>
        <v>27468.176100629</v>
      </c>
      <c r="V8" s="202">
        <f>SUM(S8:S8)-SUM(G8:G8)</f>
        <v>-304389</v>
      </c>
      <c r="W8" s="86">
        <f>SUM(S8:S8)/SUM(G8:G8)</f>
        <v>0.93484586015456</v>
      </c>
      <c r="Y8" s="87">
        <v>61</v>
      </c>
      <c r="Z8" s="88">
        <f>IF(K8=0,"",IF(Y8=0,"",(Y8/K8)))</f>
        <v>0.039533376539209</v>
      </c>
      <c r="AA8" s="87">
        <v>1</v>
      </c>
      <c r="AB8" s="89">
        <f>IFERROR(AA8/Y8,"-")</f>
        <v>0.016393442622951</v>
      </c>
      <c r="AC8" s="90">
        <v>25000</v>
      </c>
      <c r="AD8" s="91">
        <f>IFERROR(AC8/Y8,"-")</f>
        <v>409.83606557377</v>
      </c>
      <c r="AE8" s="92"/>
      <c r="AF8" s="92">
        <v>1</v>
      </c>
      <c r="AG8" s="92"/>
      <c r="AH8" s="93">
        <v>290</v>
      </c>
      <c r="AI8" s="94">
        <f>IF(K8=0,"",IF(AH8=0,"",(AH8/K8)))</f>
        <v>0.18794556059624</v>
      </c>
      <c r="AJ8" s="93">
        <v>14</v>
      </c>
      <c r="AK8" s="95">
        <f>IFERROR(AJ8/AH8,"-")</f>
        <v>0.048275862068966</v>
      </c>
      <c r="AL8" s="96">
        <v>81070</v>
      </c>
      <c r="AM8" s="97">
        <f>IFERROR(AL8/AH8,"-")</f>
        <v>279.55172413793</v>
      </c>
      <c r="AN8" s="98">
        <v>5</v>
      </c>
      <c r="AO8" s="98">
        <v>6</v>
      </c>
      <c r="AP8" s="98">
        <v>3</v>
      </c>
      <c r="AQ8" s="99">
        <v>211</v>
      </c>
      <c r="AR8" s="100">
        <f>IF(K8=0,"",IF(AQ8=0,"",(AQ8/K8)))</f>
        <v>0.13674659753727</v>
      </c>
      <c r="AS8" s="99">
        <v>11</v>
      </c>
      <c r="AT8" s="101">
        <f>IFERROR(AR8/AQ8,"-")</f>
        <v>0.00064808813998704</v>
      </c>
      <c r="AU8" s="102">
        <v>87000</v>
      </c>
      <c r="AV8" s="103">
        <f>IFERROR(AU8/AQ8,"-")</f>
        <v>412.32227488152</v>
      </c>
      <c r="AW8" s="104">
        <v>7</v>
      </c>
      <c r="AX8" s="104">
        <v>1</v>
      </c>
      <c r="AY8" s="104">
        <v>3</v>
      </c>
      <c r="AZ8" s="105">
        <v>369</v>
      </c>
      <c r="BA8" s="106">
        <f>IF(K8=0,"",IF(AZ8=0,"",(AZ8/K8)))</f>
        <v>0.23914452365522</v>
      </c>
      <c r="BB8" s="105">
        <v>40</v>
      </c>
      <c r="BC8" s="107">
        <f>IFERROR(BB8/AZ8,"-")</f>
        <v>0.10840108401084</v>
      </c>
      <c r="BD8" s="108">
        <v>347570</v>
      </c>
      <c r="BE8" s="109">
        <f>IFERROR(BD8/AZ8,"-")</f>
        <v>941.92411924119</v>
      </c>
      <c r="BF8" s="110">
        <v>26</v>
      </c>
      <c r="BG8" s="110">
        <v>10</v>
      </c>
      <c r="BH8" s="110">
        <v>4</v>
      </c>
      <c r="BI8" s="111">
        <v>435</v>
      </c>
      <c r="BJ8" s="112">
        <f>IF(K8=0,"",IF(BI8=0,"",(BI8/K8)))</f>
        <v>0.28191834089436</v>
      </c>
      <c r="BK8" s="113">
        <v>67</v>
      </c>
      <c r="BL8" s="114">
        <f>IFERROR(BK8/BI8,"-")</f>
        <v>0.15402298850575</v>
      </c>
      <c r="BM8" s="115">
        <v>2154800</v>
      </c>
      <c r="BN8" s="116">
        <f>IFERROR(BM8/BI8,"-")</f>
        <v>4953.5632183908</v>
      </c>
      <c r="BO8" s="117">
        <v>31</v>
      </c>
      <c r="BP8" s="117">
        <v>19</v>
      </c>
      <c r="BQ8" s="117">
        <v>17</v>
      </c>
      <c r="BR8" s="118">
        <v>142</v>
      </c>
      <c r="BS8" s="119">
        <f>IF(K8=0,"",IF(BR8=0,"",(BR8/K8)))</f>
        <v>0.092028515878159</v>
      </c>
      <c r="BT8" s="120">
        <v>22</v>
      </c>
      <c r="BU8" s="121">
        <f>IFERROR(BT8/BR8,"-")</f>
        <v>0.15492957746479</v>
      </c>
      <c r="BV8" s="122">
        <v>1357000</v>
      </c>
      <c r="BW8" s="123">
        <f>IFERROR(BV8/BR8,"-")</f>
        <v>9556.338028169</v>
      </c>
      <c r="BX8" s="124">
        <v>7</v>
      </c>
      <c r="BY8" s="124">
        <v>1</v>
      </c>
      <c r="BZ8" s="124">
        <v>14</v>
      </c>
      <c r="CA8" s="125">
        <v>35</v>
      </c>
      <c r="CB8" s="126">
        <f>IF(K8=0,"",IF(CA8=0,"",(CA8/K8)))</f>
        <v>0.022683084899546</v>
      </c>
      <c r="CC8" s="127">
        <v>4</v>
      </c>
      <c r="CD8" s="128">
        <f>IFERROR(CC8/CA8,"-")</f>
        <v>0.11428571428571</v>
      </c>
      <c r="CE8" s="129">
        <v>315000</v>
      </c>
      <c r="CF8" s="130">
        <f>IFERROR(CE8/CA8,"-")</f>
        <v>9000</v>
      </c>
      <c r="CG8" s="131"/>
      <c r="CH8" s="131">
        <v>1</v>
      </c>
      <c r="CI8" s="131">
        <v>3</v>
      </c>
      <c r="CJ8" s="132">
        <v>159</v>
      </c>
      <c r="CK8" s="133">
        <v>4367440</v>
      </c>
      <c r="CL8" s="133">
        <v>573000</v>
      </c>
      <c r="CM8" s="133"/>
      <c r="CN8" s="134" t="str">
        <f>IF(AND(CL8=0,CM8=0),"",IF(AND(CL8&lt;=100000,CM8&lt;=100000),"",IF(CL8/CK8&gt;0.7,"男高",IF(CM8/CK8&gt;0.7,"女高",""))))</f>
        <v/>
      </c>
    </row>
    <row r="9" spans="1:94">
      <c r="A9" s="135"/>
      <c r="B9" s="55"/>
      <c r="C9" s="136"/>
      <c r="D9" s="137"/>
      <c r="E9" s="79"/>
      <c r="F9" s="79"/>
      <c r="G9" s="205"/>
      <c r="H9" s="138"/>
      <c r="I9" s="138"/>
      <c r="J9" s="80"/>
      <c r="K9" s="80"/>
      <c r="L9" s="139"/>
      <c r="M9" s="139"/>
      <c r="N9" s="80"/>
      <c r="O9" s="139"/>
      <c r="P9" s="85"/>
      <c r="Q9" s="85"/>
      <c r="R9" s="85"/>
      <c r="S9" s="200"/>
      <c r="T9" s="200"/>
      <c r="U9" s="200"/>
      <c r="V9" s="200"/>
      <c r="W9" s="139"/>
      <c r="X9" s="76"/>
      <c r="Y9" s="140"/>
      <c r="Z9" s="141"/>
      <c r="AA9" s="140"/>
      <c r="AB9" s="142"/>
      <c r="AC9" s="143"/>
      <c r="AD9" s="144"/>
      <c r="AE9" s="145"/>
      <c r="AF9" s="145"/>
      <c r="AG9" s="145"/>
      <c r="AH9" s="140"/>
      <c r="AI9" s="141"/>
      <c r="AJ9" s="140"/>
      <c r="AK9" s="142"/>
      <c r="AL9" s="143"/>
      <c r="AM9" s="144"/>
      <c r="AN9" s="145"/>
      <c r="AO9" s="145"/>
      <c r="AP9" s="145"/>
      <c r="AQ9" s="140"/>
      <c r="AR9" s="141"/>
      <c r="AS9" s="140"/>
      <c r="AT9" s="142"/>
      <c r="AU9" s="143"/>
      <c r="AV9" s="144"/>
      <c r="AW9" s="145"/>
      <c r="AX9" s="145"/>
      <c r="AY9" s="145"/>
      <c r="AZ9" s="140"/>
      <c r="BA9" s="141"/>
      <c r="BB9" s="140"/>
      <c r="BC9" s="142"/>
      <c r="BD9" s="143"/>
      <c r="BE9" s="144"/>
      <c r="BF9" s="145"/>
      <c r="BG9" s="145"/>
      <c r="BH9" s="145"/>
      <c r="BI9" s="77"/>
      <c r="BJ9" s="146"/>
      <c r="BK9" s="140"/>
      <c r="BL9" s="142"/>
      <c r="BM9" s="143"/>
      <c r="BN9" s="144"/>
      <c r="BO9" s="145"/>
      <c r="BP9" s="145"/>
      <c r="BQ9" s="145"/>
      <c r="BR9" s="77"/>
      <c r="BS9" s="146"/>
      <c r="BT9" s="140"/>
      <c r="BU9" s="142"/>
      <c r="BV9" s="143"/>
      <c r="BW9" s="144"/>
      <c r="BX9" s="145"/>
      <c r="BY9" s="145"/>
      <c r="BZ9" s="145"/>
      <c r="CA9" s="77"/>
      <c r="CB9" s="146"/>
      <c r="CC9" s="140"/>
      <c r="CD9" s="142"/>
      <c r="CE9" s="143"/>
      <c r="CF9" s="144"/>
      <c r="CG9" s="145"/>
      <c r="CH9" s="145"/>
      <c r="CI9" s="145"/>
      <c r="CJ9" s="147"/>
      <c r="CK9" s="143"/>
      <c r="CL9" s="143"/>
      <c r="CM9" s="143"/>
      <c r="CN9" s="148"/>
    </row>
    <row r="10" spans="1:94">
      <c r="A10" s="135"/>
      <c r="B10" s="149"/>
      <c r="C10" s="80"/>
      <c r="D10" s="80"/>
      <c r="E10" s="150"/>
      <c r="F10" s="151"/>
      <c r="G10" s="206"/>
      <c r="H10" s="138"/>
      <c r="I10" s="138"/>
      <c r="J10" s="80"/>
      <c r="K10" s="80"/>
      <c r="L10" s="139"/>
      <c r="M10" s="139"/>
      <c r="N10" s="80"/>
      <c r="O10" s="139"/>
      <c r="P10" s="85"/>
      <c r="Q10" s="85"/>
      <c r="R10" s="85"/>
      <c r="S10" s="200"/>
      <c r="T10" s="200"/>
      <c r="U10" s="200"/>
      <c r="V10" s="200"/>
      <c r="W10" s="139"/>
      <c r="X10" s="152"/>
      <c r="Y10" s="140"/>
      <c r="Z10" s="141"/>
      <c r="AA10" s="140"/>
      <c r="AB10" s="142"/>
      <c r="AC10" s="143"/>
      <c r="AD10" s="144"/>
      <c r="AE10" s="145"/>
      <c r="AF10" s="145"/>
      <c r="AG10" s="145"/>
      <c r="AH10" s="140"/>
      <c r="AI10" s="141"/>
      <c r="AJ10" s="140"/>
      <c r="AK10" s="142"/>
      <c r="AL10" s="143"/>
      <c r="AM10" s="144"/>
      <c r="AN10" s="145"/>
      <c r="AO10" s="145"/>
      <c r="AP10" s="145"/>
      <c r="AQ10" s="140"/>
      <c r="AR10" s="141"/>
      <c r="AS10" s="140"/>
      <c r="AT10" s="142"/>
      <c r="AU10" s="143"/>
      <c r="AV10" s="144"/>
      <c r="AW10" s="145"/>
      <c r="AX10" s="145"/>
      <c r="AY10" s="145"/>
      <c r="AZ10" s="140"/>
      <c r="BA10" s="141"/>
      <c r="BB10" s="140"/>
      <c r="BC10" s="142"/>
      <c r="BD10" s="143"/>
      <c r="BE10" s="144"/>
      <c r="BF10" s="145"/>
      <c r="BG10" s="145"/>
      <c r="BH10" s="145"/>
      <c r="BI10" s="77"/>
      <c r="BJ10" s="146"/>
      <c r="BK10" s="140"/>
      <c r="BL10" s="142"/>
      <c r="BM10" s="143"/>
      <c r="BN10" s="144"/>
      <c r="BO10" s="145"/>
      <c r="BP10" s="145"/>
      <c r="BQ10" s="145"/>
      <c r="BR10" s="77"/>
      <c r="BS10" s="146"/>
      <c r="BT10" s="140"/>
      <c r="BU10" s="142"/>
      <c r="BV10" s="143"/>
      <c r="BW10" s="144"/>
      <c r="BX10" s="145"/>
      <c r="BY10" s="145"/>
      <c r="BZ10" s="145"/>
      <c r="CA10" s="77"/>
      <c r="CB10" s="146"/>
      <c r="CC10" s="140"/>
      <c r="CD10" s="142"/>
      <c r="CE10" s="143"/>
      <c r="CF10" s="144"/>
      <c r="CG10" s="145"/>
      <c r="CH10" s="145"/>
      <c r="CI10" s="145"/>
      <c r="CJ10" s="147"/>
      <c r="CK10" s="143"/>
      <c r="CL10" s="143"/>
      <c r="CM10" s="143"/>
      <c r="CN10" s="148"/>
    </row>
    <row r="11" spans="1:94">
      <c r="A11" s="70">
        <f>W11</f>
        <v>1.6296374410705</v>
      </c>
      <c r="B11" s="153"/>
      <c r="C11" s="153"/>
      <c r="D11" s="153"/>
      <c r="E11" s="154" t="s">
        <v>66</v>
      </c>
      <c r="F11" s="154"/>
      <c r="G11" s="203">
        <f>SUM(G6:G10)</f>
        <v>15020703</v>
      </c>
      <c r="H11" s="153">
        <f>SUM(H6:H10)</f>
        <v>9767</v>
      </c>
      <c r="I11" s="153">
        <f>SUM(I6:I10)</f>
        <v>0</v>
      </c>
      <c r="J11" s="153">
        <f>SUM(J6:J10)</f>
        <v>462411</v>
      </c>
      <c r="K11" s="153">
        <f>SUM(K6:K10)</f>
        <v>4614</v>
      </c>
      <c r="L11" s="155">
        <f>IFERROR(K11/J11,"-")</f>
        <v>0.009978136333262</v>
      </c>
      <c r="M11" s="156">
        <f>SUM(M6:M10)</f>
        <v>292</v>
      </c>
      <c r="N11" s="156">
        <f>SUM(N6:N10)</f>
        <v>1681</v>
      </c>
      <c r="O11" s="155">
        <f>IFERROR(M11/K11,"-")</f>
        <v>0.063285652362375</v>
      </c>
      <c r="P11" s="157">
        <f>IFERROR(G11/K11,"-")</f>
        <v>3255.4622886866</v>
      </c>
      <c r="Q11" s="158">
        <f>SUM(Q6:Q10)</f>
        <v>564</v>
      </c>
      <c r="R11" s="155">
        <f>IFERROR(Q11/K11,"-")</f>
        <v>0.1222366710013</v>
      </c>
      <c r="S11" s="203">
        <f>SUM(S6:S10)</f>
        <v>24478300</v>
      </c>
      <c r="T11" s="203">
        <f>IFERROR(S11/K11,"-")</f>
        <v>5305.2232336368</v>
      </c>
      <c r="U11" s="203">
        <f>IFERROR(S11/Q11,"-")</f>
        <v>43401.241134752</v>
      </c>
      <c r="V11" s="203">
        <f>S11-G11</f>
        <v>9457597</v>
      </c>
      <c r="W11" s="159">
        <f>S11/G11</f>
        <v>1.6296374410705</v>
      </c>
      <c r="X11" s="160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161"/>
      <c r="AT11" s="161"/>
      <c r="AU11" s="161"/>
      <c r="AV11" s="161"/>
      <c r="AW11" s="161"/>
      <c r="AX11" s="161"/>
      <c r="AY11" s="161"/>
      <c r="AZ11" s="161"/>
      <c r="BA11" s="161"/>
      <c r="BB11" s="161"/>
      <c r="BC11" s="161"/>
      <c r="BD11" s="161"/>
      <c r="BE11" s="161"/>
      <c r="BF11" s="161"/>
      <c r="BG11" s="161"/>
      <c r="BH11" s="161"/>
      <c r="BI11" s="161"/>
      <c r="BJ11" s="161"/>
      <c r="BK11" s="161"/>
      <c r="BL11" s="161"/>
      <c r="BM11" s="161"/>
      <c r="BN11" s="161"/>
      <c r="BO11" s="161"/>
      <c r="BP11" s="161"/>
      <c r="BQ11" s="161"/>
      <c r="BR11" s="161"/>
      <c r="BS11" s="161"/>
      <c r="BT11" s="161"/>
      <c r="BU11" s="161"/>
      <c r="BV11" s="161"/>
      <c r="BW11" s="161"/>
      <c r="BX11" s="161"/>
      <c r="BY11" s="161"/>
      <c r="BZ11" s="161"/>
      <c r="CA11" s="161"/>
      <c r="CB11" s="161"/>
      <c r="CC11" s="161"/>
      <c r="CD11" s="161"/>
      <c r="CE11" s="161"/>
      <c r="CF11" s="161"/>
      <c r="CG11" s="161"/>
      <c r="CH11" s="161"/>
      <c r="CI11" s="161"/>
      <c r="CJ11" s="161"/>
      <c r="CK11" s="161"/>
      <c r="CL11" s="161"/>
      <c r="CM11" s="161"/>
      <c r="CN11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