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<sst xmlns="http://schemas.openxmlformats.org/spreadsheetml/2006/main" uniqueCount="67">
  <si>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</si>
  <si>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</si>
  <si>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</si>
  <si>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</si>
  <si>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</si>
  <si>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</si>
  <si>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</si>
  <si>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</si>
  <si>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</si>
  <si>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</si>
  <si>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</si>
  <si>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</si>
  <si>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</si>
  <si>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</si>
  <si>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</si>
  <si>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</si>
  <si>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</si>
  <si>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</si>
  <si>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</si>
  <si>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</si>
  <si>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</si>
  <si>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</si>
  <si>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</si>
  <si>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</si>
  <si>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08月</t>
  </si>
  <si>
    <t>ヘスティア</t>
  </si>
  <si>
    <t>最終更新日</t>
  </si>
  <si>
    <t>11月30日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</si>
  <si>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</si>
  <si>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</si>
  <si>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</si>
  <si>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</si>
  <si>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</si>
  <si>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</si>
  <si>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</si>
  <si>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</si>
  <si>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</si>
  <si>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</si>
  <si>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</si>
  <si>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</si>
  <si>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</si>
  <si>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</si>
  <si>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</si>
  <si>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</si>
  <si>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</si>
  <si>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</si>
  <si>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</si>
  <si>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</si>
  <si>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</si>
  <si>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</si>
  <si>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</si>
  <si>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</si>
  <si>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</si>
  <si>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</si>
  <si>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</si>
  <si>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</si>
  <si>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</si>
  <si>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</si>
  <si>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</si>
  <si>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</si>
  <si>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</si>
  <si>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8/1～8/31</t>
  </si>
  <si>
    <t>a_ydd</t>
  </si>
  <si>
    <t>YDN（ターゲティング）</t>
  </si>
  <si>
    <t>a_yds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</si>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</sst>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3</v>
      </c>
      <c r="D6" s="208">
        <v>13512816</v>
      </c>
      <c r="E6" s="36">
        <v>11172</v>
      </c>
      <c r="F6" s="36">
        <v>0</v>
      </c>
      <c r="G6" s="36">
        <v>481183</v>
      </c>
      <c r="H6" s="43">
        <v>5458</v>
      </c>
      <c r="I6" s="44">
        <v>191</v>
      </c>
      <c r="J6" s="47">
        <f>H6+I6</f>
        <v>5649</v>
      </c>
      <c r="K6" s="37">
        <f>IFERROR(J6/G6,"-")</f>
        <v>0.011739816244547</v>
      </c>
      <c r="L6" s="36">
        <v>236</v>
      </c>
      <c r="M6" s="36">
        <v>2218</v>
      </c>
      <c r="N6" s="37">
        <f>IFERROR(L6/J6,"-")</f>
        <v>0.041777305717826</v>
      </c>
      <c r="O6" s="38">
        <f>IFERROR(D6/J6,"-")</f>
        <v>2392.0722251726</v>
      </c>
      <c r="P6" s="39">
        <v>660</v>
      </c>
      <c r="Q6" s="37">
        <f>IFERROR(P6/J6,"-")</f>
        <v>0.11683483802443</v>
      </c>
      <c r="R6" s="213">
        <v>24440270</v>
      </c>
      <c r="S6" s="214">
        <f>IFERROR(R6/J6,"-")</f>
        <v>4326.4772526111</v>
      </c>
      <c r="T6" s="214">
        <f>IFERROR(R6/P6,"-")</f>
        <v>37030.712121212</v>
      </c>
      <c r="U6" s="208">
        <f>IFERROR(R6-D6,"-")</f>
        <v>10927454</v>
      </c>
      <c r="V6" s="40">
        <f>R6/D6</f>
        <v>1.8086733364829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13512816</v>
      </c>
      <c r="E9" s="21">
        <f>SUM(E6:E7)</f>
        <v>11172</v>
      </c>
      <c r="F9" s="21">
        <f>SUM(F6:F7)</f>
        <v>0</v>
      </c>
      <c r="G9" s="21">
        <f>SUM(G6:G7)</f>
        <v>481183</v>
      </c>
      <c r="H9" s="21">
        <f>SUM(H6:H7)</f>
        <v>5458</v>
      </c>
      <c r="I9" s="21">
        <f>SUM(I6:I7)</f>
        <v>191</v>
      </c>
      <c r="J9" s="21">
        <f>SUM(J6:J7)</f>
        <v>5649</v>
      </c>
      <c r="K9" s="22">
        <f>IFERROR(J9/G9,"-")</f>
        <v>0.011739816244547</v>
      </c>
      <c r="L9" s="33">
        <f>SUM(L6:L7)</f>
        <v>236</v>
      </c>
      <c r="M9" s="33">
        <f>SUM(M6:M7)</f>
        <v>2218</v>
      </c>
      <c r="N9" s="22">
        <f>IFERROR(L9/J9,"-")</f>
        <v>0.041777305717826</v>
      </c>
      <c r="O9" s="23">
        <f>IFERROR(D9/J9,"-")</f>
        <v>2392.0722251726</v>
      </c>
      <c r="P9" s="24">
        <f>SUM(P6:P7)</f>
        <v>660</v>
      </c>
      <c r="Q9" s="22">
        <f>IFERROR(P9/J9,"-")</f>
        <v>0.11683483802443</v>
      </c>
      <c r="R9" s="25">
        <f>SUM(R6:R7)</f>
        <v>24440270</v>
      </c>
      <c r="S9" s="25">
        <f>IFERROR(R9/J9,"-")</f>
        <v>4326.4772526111</v>
      </c>
      <c r="T9" s="25">
        <f>IFERROR(R9/P9,"-")</f>
        <v>37030.712121212</v>
      </c>
      <c r="U9" s="26">
        <f>SUM(U6:U7)</f>
        <v>10927454</v>
      </c>
      <c r="V9" s="27">
        <f>IFERROR(R9/D9,"-")</f>
        <v>1.8086733364829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0</v>
      </c>
      <c r="K6" s="81">
        <v>0</v>
      </c>
      <c r="L6" s="82" t="str">
        <f>IFERROR(K6/J6,"-")</f>
        <v>-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2.3020799839996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8639778</v>
      </c>
      <c r="H7" s="80">
        <v>7602</v>
      </c>
      <c r="I7" s="80">
        <v>0</v>
      </c>
      <c r="J7" s="80">
        <v>380877</v>
      </c>
      <c r="K7" s="81">
        <v>3687</v>
      </c>
      <c r="L7" s="82">
        <f>IFERROR(K7/J7,"-")</f>
        <v>0.0096802904874802</v>
      </c>
      <c r="M7" s="80">
        <v>188</v>
      </c>
      <c r="N7" s="80">
        <v>1361</v>
      </c>
      <c r="O7" s="82">
        <f>IFERROR(M7/(K7),"-")</f>
        <v>0.050989964740982</v>
      </c>
      <c r="P7" s="83">
        <f>IFERROR(G7/SUM(K7:K7),"-")</f>
        <v>2343.3083807974</v>
      </c>
      <c r="Q7" s="84">
        <v>464</v>
      </c>
      <c r="R7" s="82">
        <f>IF(K7=0,"-",Q7/K7)</f>
        <v>0.12584757255221</v>
      </c>
      <c r="S7" s="200">
        <v>19889460</v>
      </c>
      <c r="T7" s="201">
        <f>IFERROR(S7/K7,"-")</f>
        <v>5394.4833197722</v>
      </c>
      <c r="U7" s="201">
        <f>IFERROR(S7/Q7,"-")</f>
        <v>42865.215517241</v>
      </c>
      <c r="V7" s="202">
        <f>SUM(S7:S7)-SUM(G7:G7)</f>
        <v>11249682</v>
      </c>
      <c r="W7" s="86">
        <f>SUM(S7:S7)/SUM(G7:G7)</f>
        <v>2.3020799839996</v>
      </c>
      <c r="Y7" s="87">
        <v>1</v>
      </c>
      <c r="Z7" s="88">
        <f>IF(K7=0,"",IF(Y7=0,"",(Y7/K7)))</f>
        <v>0.00027122321670735</v>
      </c>
      <c r="AA7" s="87">
        <v>1</v>
      </c>
      <c r="AB7" s="89">
        <f>IFERROR(AA7/Y7,"-")</f>
        <v>1</v>
      </c>
      <c r="AC7" s="90">
        <v>4130</v>
      </c>
      <c r="AD7" s="91">
        <f>IFERROR(AC7/Y7,"-")</f>
        <v>4130</v>
      </c>
      <c r="AE7" s="92"/>
      <c r="AF7" s="92"/>
      <c r="AG7" s="92">
        <v>1</v>
      </c>
      <c r="AH7" s="93">
        <v>98</v>
      </c>
      <c r="AI7" s="94">
        <f>IF(K7=0,"",IF(AH7=0,"",(AH7/K7)))</f>
        <v>0.02657987523732</v>
      </c>
      <c r="AJ7" s="93">
        <v>5</v>
      </c>
      <c r="AK7" s="95">
        <f>IFERROR(AJ7/AH7,"-")</f>
        <v>0.051020408163265</v>
      </c>
      <c r="AL7" s="96">
        <v>42000</v>
      </c>
      <c r="AM7" s="97">
        <f>IFERROR(AL7/AH7,"-")</f>
        <v>428.57142857143</v>
      </c>
      <c r="AN7" s="98">
        <v>3</v>
      </c>
      <c r="AO7" s="98">
        <v>1</v>
      </c>
      <c r="AP7" s="98">
        <v>1</v>
      </c>
      <c r="AQ7" s="99">
        <v>24</v>
      </c>
      <c r="AR7" s="100">
        <f>IF(K7=0,"",IF(AQ7=0,"",(AQ7/K7)))</f>
        <v>0.0065093572009764</v>
      </c>
      <c r="AS7" s="99"/>
      <c r="AT7" s="101">
        <f>IFERROR(AR7/AQ7,"-")</f>
        <v>0.00027122321670735</v>
      </c>
      <c r="AU7" s="102"/>
      <c r="AV7" s="103">
        <f>IFERROR(AU7/AQ7,"-")</f>
        <v>0</v>
      </c>
      <c r="AW7" s="104"/>
      <c r="AX7" s="104"/>
      <c r="AY7" s="104"/>
      <c r="AZ7" s="105">
        <v>222</v>
      </c>
      <c r="BA7" s="106">
        <f>IF(K7=0,"",IF(AZ7=0,"",(AZ7/K7)))</f>
        <v>0.060211554109032</v>
      </c>
      <c r="BB7" s="105">
        <v>14</v>
      </c>
      <c r="BC7" s="107">
        <f>IFERROR(BB7/AZ7,"-")</f>
        <v>0.063063063063063</v>
      </c>
      <c r="BD7" s="108">
        <v>82840</v>
      </c>
      <c r="BE7" s="109">
        <f>IFERROR(BD7/AZ7,"-")</f>
        <v>373.15315315315</v>
      </c>
      <c r="BF7" s="110">
        <v>8</v>
      </c>
      <c r="BG7" s="110">
        <v>4</v>
      </c>
      <c r="BH7" s="110">
        <v>2</v>
      </c>
      <c r="BI7" s="111">
        <v>2191</v>
      </c>
      <c r="BJ7" s="112">
        <f>IF(K7=0,"",IF(BI7=0,"",(BI7/K7)))</f>
        <v>0.5942500678058</v>
      </c>
      <c r="BK7" s="113">
        <v>242</v>
      </c>
      <c r="BL7" s="114">
        <f>IFERROR(BK7/BI7,"-")</f>
        <v>0.11045184847102</v>
      </c>
      <c r="BM7" s="115">
        <v>7421600</v>
      </c>
      <c r="BN7" s="116">
        <f>IFERROR(BM7/BI7,"-")</f>
        <v>3387.3117298037</v>
      </c>
      <c r="BO7" s="117">
        <v>122</v>
      </c>
      <c r="BP7" s="117">
        <v>36</v>
      </c>
      <c r="BQ7" s="117">
        <v>84</v>
      </c>
      <c r="BR7" s="118">
        <v>995</v>
      </c>
      <c r="BS7" s="119">
        <f>IF(K7=0,"",IF(BR7=0,"",(BR7/K7)))</f>
        <v>0.26986710062381</v>
      </c>
      <c r="BT7" s="120">
        <v>176</v>
      </c>
      <c r="BU7" s="121">
        <f>IFERROR(BT7/BR7,"-")</f>
        <v>0.17688442211055</v>
      </c>
      <c r="BV7" s="122">
        <v>11475890</v>
      </c>
      <c r="BW7" s="123">
        <f>IFERROR(BV7/BR7,"-")</f>
        <v>11533.557788945</v>
      </c>
      <c r="BX7" s="124">
        <v>65</v>
      </c>
      <c r="BY7" s="124">
        <v>34</v>
      </c>
      <c r="BZ7" s="124">
        <v>77</v>
      </c>
      <c r="CA7" s="125">
        <v>156</v>
      </c>
      <c r="CB7" s="126">
        <f>IF(K7=0,"",IF(CA7=0,"",(CA7/K7)))</f>
        <v>0.042310821806347</v>
      </c>
      <c r="CC7" s="127">
        <v>26</v>
      </c>
      <c r="CD7" s="128">
        <f>IFERROR(CC7/CA7,"-")</f>
        <v>0.16666666666667</v>
      </c>
      <c r="CE7" s="129">
        <v>863000</v>
      </c>
      <c r="CF7" s="130">
        <f>IFERROR(CE7/CA7,"-")</f>
        <v>5532.0512820513</v>
      </c>
      <c r="CG7" s="131">
        <v>8</v>
      </c>
      <c r="CH7" s="131">
        <v>5</v>
      </c>
      <c r="CI7" s="131">
        <v>13</v>
      </c>
      <c r="CJ7" s="132">
        <v>464</v>
      </c>
      <c r="CK7" s="133">
        <v>19889460</v>
      </c>
      <c r="CL7" s="133">
        <v>1820000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0.93387533608398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4873038</v>
      </c>
      <c r="H8" s="80">
        <v>3570</v>
      </c>
      <c r="I8" s="80">
        <v>0</v>
      </c>
      <c r="J8" s="80">
        <v>100306</v>
      </c>
      <c r="K8" s="81">
        <v>1962</v>
      </c>
      <c r="L8" s="82">
        <f>IFERROR(K8/J8,"-")</f>
        <v>0.019560145953383</v>
      </c>
      <c r="M8" s="80">
        <v>48</v>
      </c>
      <c r="N8" s="80">
        <v>857</v>
      </c>
      <c r="O8" s="82">
        <f>IFERROR(M8/(K8),"-")</f>
        <v>0.024464831804281</v>
      </c>
      <c r="P8" s="83">
        <f>IFERROR(G8/SUM(K8:K8),"-")</f>
        <v>2483.7094801223</v>
      </c>
      <c r="Q8" s="84">
        <v>196</v>
      </c>
      <c r="R8" s="82">
        <f>IF(K8=0,"-",Q8/K8)</f>
        <v>0.099898063200815</v>
      </c>
      <c r="S8" s="200">
        <v>4550810</v>
      </c>
      <c r="T8" s="201">
        <f>IFERROR(S8/K8,"-")</f>
        <v>2319.4750254842</v>
      </c>
      <c r="U8" s="201">
        <f>IFERROR(S8/Q8,"-")</f>
        <v>23218.418367347</v>
      </c>
      <c r="V8" s="202">
        <f>SUM(S8:S8)-SUM(G8:G8)</f>
        <v>-322228</v>
      </c>
      <c r="W8" s="86">
        <f>SUM(S8:S8)/SUM(G8:G8)</f>
        <v>0.93387533608398</v>
      </c>
      <c r="Y8" s="87">
        <v>77</v>
      </c>
      <c r="Z8" s="88">
        <f>IF(K8=0,"",IF(Y8=0,"",(Y8/K8)))</f>
        <v>0.039245667686035</v>
      </c>
      <c r="AA8" s="87">
        <v>4</v>
      </c>
      <c r="AB8" s="89">
        <f>IFERROR(AA8/Y8,"-")</f>
        <v>0.051948051948052</v>
      </c>
      <c r="AC8" s="90">
        <v>16200</v>
      </c>
      <c r="AD8" s="91">
        <f>IFERROR(AC8/Y8,"-")</f>
        <v>210.38961038961</v>
      </c>
      <c r="AE8" s="92">
        <v>2</v>
      </c>
      <c r="AF8" s="92">
        <v>2</v>
      </c>
      <c r="AG8" s="92"/>
      <c r="AH8" s="93">
        <v>358</v>
      </c>
      <c r="AI8" s="94">
        <f>IF(K8=0,"",IF(AH8=0,"",(AH8/K8)))</f>
        <v>0.18246687054027</v>
      </c>
      <c r="AJ8" s="93">
        <v>19</v>
      </c>
      <c r="AK8" s="95">
        <f>IFERROR(AJ8/AH8,"-")</f>
        <v>0.053072625698324</v>
      </c>
      <c r="AL8" s="96">
        <v>133200</v>
      </c>
      <c r="AM8" s="97">
        <f>IFERROR(AL8/AH8,"-")</f>
        <v>372.06703910615</v>
      </c>
      <c r="AN8" s="98">
        <v>12</v>
      </c>
      <c r="AO8" s="98">
        <v>4</v>
      </c>
      <c r="AP8" s="98">
        <v>3</v>
      </c>
      <c r="AQ8" s="99">
        <v>243</v>
      </c>
      <c r="AR8" s="100">
        <f>IF(K8=0,"",IF(AQ8=0,"",(AQ8/K8)))</f>
        <v>0.12385321100917</v>
      </c>
      <c r="AS8" s="99">
        <v>11</v>
      </c>
      <c r="AT8" s="101">
        <f>IFERROR(AR8/AQ8,"-")</f>
        <v>0.00050968399592253</v>
      </c>
      <c r="AU8" s="102">
        <v>270050</v>
      </c>
      <c r="AV8" s="103">
        <f>IFERROR(AU8/AQ8,"-")</f>
        <v>1111.316872428</v>
      </c>
      <c r="AW8" s="104">
        <v>8</v>
      </c>
      <c r="AX8" s="104"/>
      <c r="AY8" s="104">
        <v>3</v>
      </c>
      <c r="AZ8" s="105">
        <v>529</v>
      </c>
      <c r="BA8" s="106">
        <f>IF(K8=0,"",IF(AZ8=0,"",(AZ8/K8)))</f>
        <v>0.26962283384302</v>
      </c>
      <c r="BB8" s="105">
        <v>51</v>
      </c>
      <c r="BC8" s="107">
        <f>IFERROR(BB8/AZ8,"-")</f>
        <v>0.09640831758034</v>
      </c>
      <c r="BD8" s="108">
        <v>1000980</v>
      </c>
      <c r="BE8" s="109">
        <f>IFERROR(BD8/AZ8,"-")</f>
        <v>1892.2117202268</v>
      </c>
      <c r="BF8" s="110">
        <v>30</v>
      </c>
      <c r="BG8" s="110">
        <v>8</v>
      </c>
      <c r="BH8" s="110">
        <v>13</v>
      </c>
      <c r="BI8" s="111">
        <v>542</v>
      </c>
      <c r="BJ8" s="112">
        <f>IF(K8=0,"",IF(BI8=0,"",(BI8/K8)))</f>
        <v>0.27624872579001</v>
      </c>
      <c r="BK8" s="113">
        <v>73</v>
      </c>
      <c r="BL8" s="114">
        <f>IFERROR(BK8/BI8,"-")</f>
        <v>0.13468634686347</v>
      </c>
      <c r="BM8" s="115">
        <v>911880</v>
      </c>
      <c r="BN8" s="116">
        <f>IFERROR(BM8/BI8,"-")</f>
        <v>1682.4354243542</v>
      </c>
      <c r="BO8" s="117">
        <v>35</v>
      </c>
      <c r="BP8" s="117">
        <v>22</v>
      </c>
      <c r="BQ8" s="117">
        <v>16</v>
      </c>
      <c r="BR8" s="118">
        <v>183</v>
      </c>
      <c r="BS8" s="119">
        <f>IF(K8=0,"",IF(BR8=0,"",(BR8/K8)))</f>
        <v>0.093272171253823</v>
      </c>
      <c r="BT8" s="120">
        <v>34</v>
      </c>
      <c r="BU8" s="121">
        <f>IFERROR(BT8/BR8,"-")</f>
        <v>0.18579234972678</v>
      </c>
      <c r="BV8" s="122">
        <v>1726500</v>
      </c>
      <c r="BW8" s="123">
        <f>IFERROR(BV8/BR8,"-")</f>
        <v>9434.4262295082</v>
      </c>
      <c r="BX8" s="124">
        <v>13</v>
      </c>
      <c r="BY8" s="124">
        <v>4</v>
      </c>
      <c r="BZ8" s="124">
        <v>17</v>
      </c>
      <c r="CA8" s="125">
        <v>30</v>
      </c>
      <c r="CB8" s="126">
        <f>IF(K8=0,"",IF(CA8=0,"",(CA8/K8)))</f>
        <v>0.015290519877676</v>
      </c>
      <c r="CC8" s="127">
        <v>4</v>
      </c>
      <c r="CD8" s="128">
        <f>IFERROR(CC8/CA8,"-")</f>
        <v>0.13333333333333</v>
      </c>
      <c r="CE8" s="129">
        <v>492000</v>
      </c>
      <c r="CF8" s="130">
        <f>IFERROR(CE8/CA8,"-")</f>
        <v>16400</v>
      </c>
      <c r="CG8" s="131"/>
      <c r="CH8" s="131">
        <v>1</v>
      </c>
      <c r="CI8" s="131">
        <v>3</v>
      </c>
      <c r="CJ8" s="132">
        <v>196</v>
      </c>
      <c r="CK8" s="133">
        <v>4550810</v>
      </c>
      <c r="CL8" s="133">
        <v>585000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135"/>
      <c r="B9" s="55"/>
      <c r="C9" s="136"/>
      <c r="D9" s="137"/>
      <c r="E9" s="79"/>
      <c r="F9" s="79"/>
      <c r="G9" s="205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76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135"/>
      <c r="B10" s="149"/>
      <c r="C10" s="80"/>
      <c r="D10" s="80"/>
      <c r="E10" s="150"/>
      <c r="F10" s="151"/>
      <c r="G10" s="206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152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70">
        <f>W11</f>
        <v>1.8086733364829</v>
      </c>
      <c r="B11" s="153"/>
      <c r="C11" s="153"/>
      <c r="D11" s="153"/>
      <c r="E11" s="154" t="s">
        <v>66</v>
      </c>
      <c r="F11" s="154"/>
      <c r="G11" s="203">
        <f>SUM(G6:G10)</f>
        <v>13512816</v>
      </c>
      <c r="H11" s="153">
        <f>SUM(H6:H10)</f>
        <v>11172</v>
      </c>
      <c r="I11" s="153">
        <f>SUM(I6:I10)</f>
        <v>0</v>
      </c>
      <c r="J11" s="153">
        <f>SUM(J6:J10)</f>
        <v>481183</v>
      </c>
      <c r="K11" s="153">
        <f>SUM(K6:K10)</f>
        <v>5649</v>
      </c>
      <c r="L11" s="155">
        <f>IFERROR(K11/J11,"-")</f>
        <v>0.011739816244547</v>
      </c>
      <c r="M11" s="156">
        <f>SUM(M6:M10)</f>
        <v>236</v>
      </c>
      <c r="N11" s="156">
        <f>SUM(N6:N10)</f>
        <v>2218</v>
      </c>
      <c r="O11" s="155">
        <f>IFERROR(M11/K11,"-")</f>
        <v>0.041777305717826</v>
      </c>
      <c r="P11" s="157">
        <f>IFERROR(G11/K11,"-")</f>
        <v>2392.0722251726</v>
      </c>
      <c r="Q11" s="158">
        <f>SUM(Q6:Q10)</f>
        <v>660</v>
      </c>
      <c r="R11" s="155">
        <f>IFERROR(Q11/K11,"-")</f>
        <v>0.11683483802443</v>
      </c>
      <c r="S11" s="203">
        <f>SUM(S6:S10)</f>
        <v>24440270</v>
      </c>
      <c r="T11" s="203">
        <f>IFERROR(S11/K11,"-")</f>
        <v>4326.4772526111</v>
      </c>
      <c r="U11" s="203">
        <f>IFERROR(S11/Q11,"-")</f>
        <v>37030.712121212</v>
      </c>
      <c r="V11" s="203">
        <f>S11-G11</f>
        <v>10927454</v>
      </c>
      <c r="W11" s="159">
        <f>S11/G11</f>
        <v>1.8086733364829</v>
      </c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