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<sst xmlns="http://schemas.openxmlformats.org/spreadsheetml/2006/main" uniqueCount="67">
  <si>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</si>
  <si>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</si>
  <si>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</si>
  <si>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</si>
  <si>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</si>
  <si>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</si>
  <si>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</si>
  <si>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</si>
  <si>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</si>
  <si>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</si>
  <si>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</si>
  <si>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</si>
  <si>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</si>
  <si>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</si>
  <si>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</si>
  <si>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</si>
  <si>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</si>
  <si>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</si>
  <si>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</si>
  <si>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</si>
  <si>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</si>
  <si>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</si>
  <si>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</si>
  <si>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</si>
  <si>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</si>
  <si>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</si>
  <si>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</si>
  <si>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</si>
  <si>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</si>
  <si>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</si>
  <si>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</si>
  <si>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</si>
  <si>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</si>
  <si>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</si>
  <si>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</si>
  <si>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</si>
  <si>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</si>
  <si>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</si>
  <si>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</si>
  <si>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</si>
  <si>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</si>
  <si>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</si>
  <si>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</si>
  <si>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</si>
  <si>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</si>
  <si>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</si>
  <si>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</si>
  <si>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</si>
  <si>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</si>
  <si>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</si>
  <si>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</si>
  <si>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</si>
  <si>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</si>
  <si>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</si>
  <si>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</si>
  <si>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</si>
  <si>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</si>
  <si>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</si>
  <si>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</si>
  <si>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</si>
  <si>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</si>
  <si>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6/1～6/30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</si>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</sst>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8115804</v>
      </c>
      <c r="E6" s="36">
        <v>8667</v>
      </c>
      <c r="F6" s="36">
        <v>0</v>
      </c>
      <c r="G6" s="36">
        <v>354675</v>
      </c>
      <c r="H6" s="43">
        <v>3889</v>
      </c>
      <c r="I6" s="44">
        <v>216</v>
      </c>
      <c r="J6" s="47">
        <f>H6+I6</f>
        <v>4105</v>
      </c>
      <c r="K6" s="37">
        <f>IFERROR(J6/G6,"-")</f>
        <v>0.011573976175372</v>
      </c>
      <c r="L6" s="36">
        <v>149</v>
      </c>
      <c r="M6" s="36">
        <v>1574</v>
      </c>
      <c r="N6" s="37">
        <f>IFERROR(L6/J6,"-")</f>
        <v>0.036297198538368</v>
      </c>
      <c r="O6" s="38">
        <f>IFERROR(D6/J6,"-")</f>
        <v>1977.0533495737</v>
      </c>
      <c r="P6" s="39">
        <v>461</v>
      </c>
      <c r="Q6" s="37">
        <f>IFERROR(P6/J6,"-")</f>
        <v>0.11230207064555</v>
      </c>
      <c r="R6" s="213">
        <v>20183954</v>
      </c>
      <c r="S6" s="214">
        <f>IFERROR(R6/J6,"-")</f>
        <v>4916.9193666261</v>
      </c>
      <c r="T6" s="214">
        <f>IFERROR(R6/P6,"-")</f>
        <v>43782.980477223</v>
      </c>
      <c r="U6" s="208">
        <f>IFERROR(R6-D6,"-")</f>
        <v>12068150</v>
      </c>
      <c r="V6" s="40">
        <f>R6/D6</f>
        <v>2.4869937716584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8115804</v>
      </c>
      <c r="E9" s="21">
        <f>SUM(E6:E7)</f>
        <v>8667</v>
      </c>
      <c r="F9" s="21">
        <f>SUM(F6:F7)</f>
        <v>0</v>
      </c>
      <c r="G9" s="21">
        <f>SUM(G6:G7)</f>
        <v>354675</v>
      </c>
      <c r="H9" s="21">
        <f>SUM(H6:H7)</f>
        <v>3889</v>
      </c>
      <c r="I9" s="21">
        <f>SUM(I6:I7)</f>
        <v>216</v>
      </c>
      <c r="J9" s="21">
        <f>SUM(J6:J7)</f>
        <v>4105</v>
      </c>
      <c r="K9" s="22">
        <f>IFERROR(J9/G9,"-")</f>
        <v>0.011573976175372</v>
      </c>
      <c r="L9" s="33">
        <f>SUM(L6:L7)</f>
        <v>149</v>
      </c>
      <c r="M9" s="33">
        <f>SUM(M6:M7)</f>
        <v>1574</v>
      </c>
      <c r="N9" s="22">
        <f>IFERROR(L9/J9,"-")</f>
        <v>0.036297198538368</v>
      </c>
      <c r="O9" s="23">
        <f>IFERROR(D9/J9,"-")</f>
        <v>1977.0533495737</v>
      </c>
      <c r="P9" s="24">
        <f>SUM(P6:P7)</f>
        <v>461</v>
      </c>
      <c r="Q9" s="22">
        <f>IFERROR(P9/J9,"-")</f>
        <v>0.11230207064555</v>
      </c>
      <c r="R9" s="25">
        <f>SUM(R6:R7)</f>
        <v>20183954</v>
      </c>
      <c r="S9" s="25">
        <f>IFERROR(R9/J9,"-")</f>
        <v>4916.9193666261</v>
      </c>
      <c r="T9" s="25">
        <f>IFERROR(R9/P9,"-")</f>
        <v>43782.980477223</v>
      </c>
      <c r="U9" s="26">
        <f>SUM(U6:U7)</f>
        <v>12068150</v>
      </c>
      <c r="V9" s="27">
        <f>IFERROR(R9/D9,"-")</f>
        <v>2.4869937716584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1</v>
      </c>
      <c r="I6" s="80">
        <v>0</v>
      </c>
      <c r="J6" s="80">
        <v>15</v>
      </c>
      <c r="K6" s="81">
        <v>1</v>
      </c>
      <c r="L6" s="82">
        <f>IFERROR(K6/J6,"-")</f>
        <v>0.066666666666667</v>
      </c>
      <c r="M6" s="80">
        <v>0</v>
      </c>
      <c r="N6" s="80">
        <v>0</v>
      </c>
      <c r="O6" s="82">
        <f>IFERROR(M6/(K6),"-")</f>
        <v>0</v>
      </c>
      <c r="P6" s="83">
        <f>IFERROR(G6/SUM(K6:K6),"-")</f>
        <v>0</v>
      </c>
      <c r="Q6" s="84">
        <v>0</v>
      </c>
      <c r="R6" s="82">
        <f>IF(K6=0,"-",Q6/K6)</f>
        <v>0</v>
      </c>
      <c r="S6" s="200"/>
      <c r="T6" s="201">
        <f>IFERROR(S6/K6,"-")</f>
        <v>0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1</v>
      </c>
      <c r="BA6" s="106">
        <f>IF(K6=0,"",IF(AZ6=0,"",(AZ6/K6)))</f>
        <v>1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/>
      <c r="BJ6" s="112">
        <f>IF(K6=0,"",IF(BI6=0,"",(BI6/K6)))</f>
        <v>0</v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>
        <f>IF(K6=0,"",IF(BR6=0,"",(BR6/K6)))</f>
        <v>0</v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>
        <f>IF(K6=0,"",IF(CA6=0,"",(CA6/K6)))</f>
        <v>0</v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3.7429814954868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4072520</v>
      </c>
      <c r="H7" s="80">
        <v>5031</v>
      </c>
      <c r="I7" s="80">
        <v>0</v>
      </c>
      <c r="J7" s="80">
        <v>271596</v>
      </c>
      <c r="K7" s="81">
        <v>2077</v>
      </c>
      <c r="L7" s="82">
        <f>IFERROR(K7/J7,"-")</f>
        <v>0.0076473880322243</v>
      </c>
      <c r="M7" s="80">
        <v>107</v>
      </c>
      <c r="N7" s="80">
        <v>737</v>
      </c>
      <c r="O7" s="82">
        <f>IFERROR(M7/(K7),"-")</f>
        <v>0.051516610495908</v>
      </c>
      <c r="P7" s="83">
        <f>IFERROR(G7/SUM(K7:K7),"-")</f>
        <v>1960.7703418392</v>
      </c>
      <c r="Q7" s="84">
        <v>280</v>
      </c>
      <c r="R7" s="82">
        <f>IF(K7=0,"-",Q7/K7)</f>
        <v>0.13480982185845</v>
      </c>
      <c r="S7" s="200">
        <v>15243367</v>
      </c>
      <c r="T7" s="201">
        <f>IFERROR(S7/K7,"-")</f>
        <v>7339.1271064035</v>
      </c>
      <c r="U7" s="201">
        <f>IFERROR(S7/Q7,"-")</f>
        <v>54440.596428571</v>
      </c>
      <c r="V7" s="202">
        <f>SUM(S7:S7)-SUM(G7:G7)</f>
        <v>11170847</v>
      </c>
      <c r="W7" s="86">
        <f>SUM(S7:S7)/SUM(G7:G7)</f>
        <v>3.7429814954868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39</v>
      </c>
      <c r="AI7" s="94">
        <f>IF(K7=0,"",IF(AH7=0,"",(AH7/K7)))</f>
        <v>0.018777082330284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24</v>
      </c>
      <c r="AR7" s="100">
        <f>IF(K7=0,"",IF(AQ7=0,"",(AQ7/K7)))</f>
        <v>0.011555127587867</v>
      </c>
      <c r="AS7" s="99">
        <v>1</v>
      </c>
      <c r="AT7" s="101">
        <f>IFERROR(AR7/AQ7,"-")</f>
        <v>0.00048146364949446</v>
      </c>
      <c r="AU7" s="102">
        <v>24000</v>
      </c>
      <c r="AV7" s="103">
        <f>IFERROR(AU7/AQ7,"-")</f>
        <v>1000</v>
      </c>
      <c r="AW7" s="104"/>
      <c r="AX7" s="104"/>
      <c r="AY7" s="104">
        <v>1</v>
      </c>
      <c r="AZ7" s="105">
        <v>213</v>
      </c>
      <c r="BA7" s="106">
        <f>IF(K7=0,"",IF(AZ7=0,"",(AZ7/K7)))</f>
        <v>0.10255175734232</v>
      </c>
      <c r="BB7" s="105">
        <v>21</v>
      </c>
      <c r="BC7" s="107">
        <f>IFERROR(BB7/AZ7,"-")</f>
        <v>0.098591549295775</v>
      </c>
      <c r="BD7" s="108">
        <v>368330</v>
      </c>
      <c r="BE7" s="109">
        <f>IFERROR(BD7/AZ7,"-")</f>
        <v>1729.2488262911</v>
      </c>
      <c r="BF7" s="110">
        <v>11</v>
      </c>
      <c r="BG7" s="110">
        <v>2</v>
      </c>
      <c r="BH7" s="110">
        <v>8</v>
      </c>
      <c r="BI7" s="111">
        <v>1181</v>
      </c>
      <c r="BJ7" s="112">
        <f>IF(K7=0,"",IF(BI7=0,"",(BI7/K7)))</f>
        <v>0.56860857005296</v>
      </c>
      <c r="BK7" s="113">
        <v>139</v>
      </c>
      <c r="BL7" s="114">
        <f>IFERROR(BK7/BI7,"-")</f>
        <v>0.11769686706181</v>
      </c>
      <c r="BM7" s="115">
        <v>5121841</v>
      </c>
      <c r="BN7" s="116">
        <f>IFERROR(BM7/BI7,"-")</f>
        <v>4336.8679085521</v>
      </c>
      <c r="BO7" s="117">
        <v>58</v>
      </c>
      <c r="BP7" s="117">
        <v>24</v>
      </c>
      <c r="BQ7" s="117">
        <v>57</v>
      </c>
      <c r="BR7" s="118">
        <v>519</v>
      </c>
      <c r="BS7" s="119">
        <f>IF(K7=0,"",IF(BR7=0,"",(BR7/K7)))</f>
        <v>0.24987963408763</v>
      </c>
      <c r="BT7" s="120">
        <v>92</v>
      </c>
      <c r="BU7" s="121">
        <f>IFERROR(BT7/BR7,"-")</f>
        <v>0.17726396917148</v>
      </c>
      <c r="BV7" s="122">
        <v>5646196</v>
      </c>
      <c r="BW7" s="123">
        <f>IFERROR(BV7/BR7,"-")</f>
        <v>10878.990366089</v>
      </c>
      <c r="BX7" s="124">
        <v>29</v>
      </c>
      <c r="BY7" s="124">
        <v>16</v>
      </c>
      <c r="BZ7" s="124">
        <v>47</v>
      </c>
      <c r="CA7" s="125">
        <v>101</v>
      </c>
      <c r="CB7" s="126">
        <f>IF(K7=0,"",IF(CA7=0,"",(CA7/K7)))</f>
        <v>0.048627828598941</v>
      </c>
      <c r="CC7" s="127">
        <v>27</v>
      </c>
      <c r="CD7" s="128">
        <f>IFERROR(CC7/CA7,"-")</f>
        <v>0.26732673267327</v>
      </c>
      <c r="CE7" s="129">
        <v>4083000</v>
      </c>
      <c r="CF7" s="130">
        <f>IFERROR(CE7/CA7,"-")</f>
        <v>40425.742574257</v>
      </c>
      <c r="CG7" s="131">
        <v>3</v>
      </c>
      <c r="CH7" s="131">
        <v>3</v>
      </c>
      <c r="CI7" s="131">
        <v>21</v>
      </c>
      <c r="CJ7" s="132">
        <v>280</v>
      </c>
      <c r="CK7" s="133">
        <v>15243367</v>
      </c>
      <c r="CL7" s="133">
        <v>932000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1.2219243070732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4043284</v>
      </c>
      <c r="H8" s="80">
        <v>3635</v>
      </c>
      <c r="I8" s="80">
        <v>0</v>
      </c>
      <c r="J8" s="80">
        <v>83064</v>
      </c>
      <c r="K8" s="81">
        <v>2027</v>
      </c>
      <c r="L8" s="82">
        <f>IFERROR(K8/J8,"-")</f>
        <v>0.024402870076086</v>
      </c>
      <c r="M8" s="80">
        <v>42</v>
      </c>
      <c r="N8" s="80">
        <v>837</v>
      </c>
      <c r="O8" s="82">
        <f>IFERROR(M8/(K8),"-")</f>
        <v>0.02072027627035</v>
      </c>
      <c r="P8" s="83">
        <f>IFERROR(G8/SUM(K8:K8),"-")</f>
        <v>1994.7133695116</v>
      </c>
      <c r="Q8" s="84">
        <v>181</v>
      </c>
      <c r="R8" s="82">
        <f>IF(K8=0,"-",Q8/K8)</f>
        <v>0.089294523926986</v>
      </c>
      <c r="S8" s="200">
        <v>4940587</v>
      </c>
      <c r="T8" s="201">
        <f>IFERROR(S8/K8,"-")</f>
        <v>2437.38875185</v>
      </c>
      <c r="U8" s="201">
        <f>IFERROR(S8/Q8,"-")</f>
        <v>27296.060773481</v>
      </c>
      <c r="V8" s="202">
        <f>SUM(S8:S8)-SUM(G8:G8)</f>
        <v>897303</v>
      </c>
      <c r="W8" s="86">
        <f>SUM(S8:S8)/SUM(G8:G8)</f>
        <v>1.2219243070732</v>
      </c>
      <c r="Y8" s="87">
        <v>71</v>
      </c>
      <c r="Z8" s="88">
        <f>IF(K8=0,"",IF(Y8=0,"",(Y8/K8)))</f>
        <v>0.035027133695116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374</v>
      </c>
      <c r="AI8" s="94">
        <f>IF(K8=0,"",IF(AH8=0,"",(AH8/K8)))</f>
        <v>0.18450912678836</v>
      </c>
      <c r="AJ8" s="93">
        <v>12</v>
      </c>
      <c r="AK8" s="95">
        <f>IFERROR(AJ8/AH8,"-")</f>
        <v>0.032085561497326</v>
      </c>
      <c r="AL8" s="96">
        <v>45568</v>
      </c>
      <c r="AM8" s="97">
        <f>IFERROR(AL8/AH8,"-")</f>
        <v>121.83957219251</v>
      </c>
      <c r="AN8" s="98">
        <v>7</v>
      </c>
      <c r="AO8" s="98">
        <v>5</v>
      </c>
      <c r="AP8" s="98"/>
      <c r="AQ8" s="99">
        <v>289</v>
      </c>
      <c r="AR8" s="100">
        <f>IF(K8=0,"",IF(AQ8=0,"",(AQ8/K8)))</f>
        <v>0.14257523433646</v>
      </c>
      <c r="AS8" s="99">
        <v>12</v>
      </c>
      <c r="AT8" s="101">
        <f>IFERROR(AR8/AQ8,"-")</f>
        <v>0.00049333991119882</v>
      </c>
      <c r="AU8" s="102">
        <v>50429</v>
      </c>
      <c r="AV8" s="103">
        <f>IFERROR(AU8/AQ8,"-")</f>
        <v>174.49480968858</v>
      </c>
      <c r="AW8" s="104">
        <v>8</v>
      </c>
      <c r="AX8" s="104">
        <v>2</v>
      </c>
      <c r="AY8" s="104">
        <v>2</v>
      </c>
      <c r="AZ8" s="105">
        <v>578</v>
      </c>
      <c r="BA8" s="106">
        <f>IF(K8=0,"",IF(AZ8=0,"",(AZ8/K8)))</f>
        <v>0.28515046867292</v>
      </c>
      <c r="BB8" s="105">
        <v>36</v>
      </c>
      <c r="BC8" s="107">
        <f>IFERROR(BB8/AZ8,"-")</f>
        <v>0.062283737024221</v>
      </c>
      <c r="BD8" s="108">
        <v>577150</v>
      </c>
      <c r="BE8" s="109">
        <f>IFERROR(BD8/AZ8,"-")</f>
        <v>998.52941176471</v>
      </c>
      <c r="BF8" s="110">
        <v>20</v>
      </c>
      <c r="BG8" s="110">
        <v>9</v>
      </c>
      <c r="BH8" s="110">
        <v>7</v>
      </c>
      <c r="BI8" s="111">
        <v>503</v>
      </c>
      <c r="BJ8" s="112">
        <f>IF(K8=0,"",IF(BI8=0,"",(BI8/K8)))</f>
        <v>0.248149975333</v>
      </c>
      <c r="BK8" s="113">
        <v>70</v>
      </c>
      <c r="BL8" s="114">
        <f>IFERROR(BK8/BI8,"-")</f>
        <v>0.13916500994036</v>
      </c>
      <c r="BM8" s="115">
        <v>1394440</v>
      </c>
      <c r="BN8" s="116">
        <f>IFERROR(BM8/BI8,"-")</f>
        <v>2772.2465208748</v>
      </c>
      <c r="BO8" s="117">
        <v>37</v>
      </c>
      <c r="BP8" s="117">
        <v>9</v>
      </c>
      <c r="BQ8" s="117">
        <v>24</v>
      </c>
      <c r="BR8" s="118">
        <v>171</v>
      </c>
      <c r="BS8" s="119">
        <f>IF(K8=0,"",IF(BR8=0,"",(BR8/K8)))</f>
        <v>0.084361124814998</v>
      </c>
      <c r="BT8" s="120">
        <v>41</v>
      </c>
      <c r="BU8" s="121">
        <f>IFERROR(BT8/BR8,"-")</f>
        <v>0.23976608187135</v>
      </c>
      <c r="BV8" s="122">
        <v>2538000</v>
      </c>
      <c r="BW8" s="123">
        <f>IFERROR(BV8/BR8,"-")</f>
        <v>14842.105263158</v>
      </c>
      <c r="BX8" s="124">
        <v>16</v>
      </c>
      <c r="BY8" s="124">
        <v>6</v>
      </c>
      <c r="BZ8" s="124">
        <v>19</v>
      </c>
      <c r="CA8" s="125">
        <v>41</v>
      </c>
      <c r="CB8" s="126">
        <f>IF(K8=0,"",IF(CA8=0,"",(CA8/K8)))</f>
        <v>0.020226936359151</v>
      </c>
      <c r="CC8" s="127">
        <v>10</v>
      </c>
      <c r="CD8" s="128">
        <f>IFERROR(CC8/CA8,"-")</f>
        <v>0.24390243902439</v>
      </c>
      <c r="CE8" s="129">
        <v>335000</v>
      </c>
      <c r="CF8" s="130">
        <f>IFERROR(CE8/CA8,"-")</f>
        <v>8170.7317073171</v>
      </c>
      <c r="CG8" s="131">
        <v>4</v>
      </c>
      <c r="CH8" s="131">
        <v>1</v>
      </c>
      <c r="CI8" s="131">
        <v>5</v>
      </c>
      <c r="CJ8" s="132">
        <v>181</v>
      </c>
      <c r="CK8" s="133">
        <v>4940587</v>
      </c>
      <c r="CL8" s="133">
        <v>1430000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2.4869937716584</v>
      </c>
      <c r="B11" s="153"/>
      <c r="C11" s="153"/>
      <c r="D11" s="153"/>
      <c r="E11" s="154" t="s">
        <v>66</v>
      </c>
      <c r="F11" s="154"/>
      <c r="G11" s="203">
        <f>SUM(G6:G10)</f>
        <v>8115804</v>
      </c>
      <c r="H11" s="153">
        <f>SUM(H6:H10)</f>
        <v>8667</v>
      </c>
      <c r="I11" s="153">
        <f>SUM(I6:I10)</f>
        <v>0</v>
      </c>
      <c r="J11" s="153">
        <f>SUM(J6:J10)</f>
        <v>354675</v>
      </c>
      <c r="K11" s="153">
        <f>SUM(K6:K10)</f>
        <v>4105</v>
      </c>
      <c r="L11" s="155">
        <f>IFERROR(K11/J11,"-")</f>
        <v>0.011573976175372</v>
      </c>
      <c r="M11" s="156">
        <f>SUM(M6:M10)</f>
        <v>149</v>
      </c>
      <c r="N11" s="156">
        <f>SUM(N6:N10)</f>
        <v>1574</v>
      </c>
      <c r="O11" s="155">
        <f>IFERROR(M11/K11,"-")</f>
        <v>0.036297198538368</v>
      </c>
      <c r="P11" s="157">
        <f>IFERROR(G11/K11,"-")</f>
        <v>1977.0533495737</v>
      </c>
      <c r="Q11" s="158">
        <f>SUM(Q6:Q10)</f>
        <v>461</v>
      </c>
      <c r="R11" s="155">
        <f>IFERROR(Q11/K11,"-")</f>
        <v>0.11230207064555</v>
      </c>
      <c r="S11" s="203">
        <f>SUM(S6:S10)</f>
        <v>20183954</v>
      </c>
      <c r="T11" s="203">
        <f>IFERROR(S11/K11,"-")</f>
        <v>4916.9193666261</v>
      </c>
      <c r="U11" s="203">
        <f>IFERROR(S11/Q11,"-")</f>
        <v>43782.980477223</v>
      </c>
      <c r="V11" s="203">
        <f>S11-G11</f>
        <v>12068150</v>
      </c>
      <c r="W11" s="159">
        <f>S11/G11</f>
        <v>2.4869937716584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