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<sst xmlns="http://schemas.openxmlformats.org/spreadsheetml/2006/main" uniqueCount="67">
  <si>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</si>
  <si>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</si>
  <si>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</si>
  <si>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</si>
  <si>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</si>
  <si>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</si>
  <si>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</si>
  <si>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</si>
  <si>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</si>
  <si>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</si>
  <si>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</si>
  <si>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</si>
  <si>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</si>
  <si>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</si>
  <si>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</si>
  <si>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</si>
  <si>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</si>
  <si>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</si>
  <si>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</si>
  <si>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</si>
  <si>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</si>
  <si>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</si>
  <si>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</si>
  <si>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</si>
  <si>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</si>
  <si>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ヘスティア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</si>
  <si>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</si>
  <si>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</si>
  <si>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</si>
  <si>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</si>
  <si>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</si>
  <si>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</si>
  <si>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</si>
  <si>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</si>
  <si>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</si>
  <si>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</si>
  <si>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</si>
  <si>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</si>
  <si>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</si>
  <si>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</si>
  <si>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</si>
  <si>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</si>
  <si>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</si>
  <si>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</si>
  <si>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</si>
  <si>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</si>
  <si>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</si>
  <si>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</si>
  <si>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</si>
  <si>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</si>
  <si>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</si>
  <si>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</si>
  <si>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</si>
  <si>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</si>
  <si>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</si>
  <si>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</si>
  <si>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</si>
  <si>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</si>
  <si>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</si>
  <si>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</si>
  <si>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</si>
  <si>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4/1～4/30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</si>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</sst>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10616998</v>
      </c>
      <c r="E6" s="36">
        <v>10630</v>
      </c>
      <c r="F6" s="36">
        <v>0</v>
      </c>
      <c r="G6" s="36">
        <v>305984</v>
      </c>
      <c r="H6" s="43">
        <v>5591</v>
      </c>
      <c r="I6" s="44">
        <v>169</v>
      </c>
      <c r="J6" s="47">
        <f>H6+I6</f>
        <v>5760</v>
      </c>
      <c r="K6" s="37">
        <f>IFERROR(J6/G6,"-")</f>
        <v>0.018824513700063</v>
      </c>
      <c r="L6" s="36">
        <v>200</v>
      </c>
      <c r="M6" s="36">
        <v>2066</v>
      </c>
      <c r="N6" s="37">
        <f>IFERROR(L6/J6,"-")</f>
        <v>0.034722222222222</v>
      </c>
      <c r="O6" s="38">
        <f>IFERROR(D6/J6,"-")</f>
        <v>1843.2288194444</v>
      </c>
      <c r="P6" s="39">
        <v>699</v>
      </c>
      <c r="Q6" s="37">
        <f>IFERROR(P6/J6,"-")</f>
        <v>0.12135416666667</v>
      </c>
      <c r="R6" s="213">
        <v>27335557</v>
      </c>
      <c r="S6" s="214">
        <f>IFERROR(R6/J6,"-")</f>
        <v>4745.7564236111</v>
      </c>
      <c r="T6" s="214">
        <f>IFERROR(R6/P6,"-")</f>
        <v>39106.662374821</v>
      </c>
      <c r="U6" s="208">
        <f>IFERROR(R6-D6,"-")</f>
        <v>16718559</v>
      </c>
      <c r="V6" s="40">
        <f>R6/D6</f>
        <v>2.5746973862103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10616998</v>
      </c>
      <c r="E9" s="21">
        <f>SUM(E6:E7)</f>
        <v>10630</v>
      </c>
      <c r="F9" s="21">
        <f>SUM(F6:F7)</f>
        <v>0</v>
      </c>
      <c r="G9" s="21">
        <f>SUM(G6:G7)</f>
        <v>305984</v>
      </c>
      <c r="H9" s="21">
        <f>SUM(H6:H7)</f>
        <v>5591</v>
      </c>
      <c r="I9" s="21">
        <f>SUM(I6:I7)</f>
        <v>169</v>
      </c>
      <c r="J9" s="21">
        <f>SUM(J6:J7)</f>
        <v>5760</v>
      </c>
      <c r="K9" s="22">
        <f>IFERROR(J9/G9,"-")</f>
        <v>0.018824513700063</v>
      </c>
      <c r="L9" s="33">
        <f>SUM(L6:L7)</f>
        <v>200</v>
      </c>
      <c r="M9" s="33">
        <f>SUM(M6:M7)</f>
        <v>2066</v>
      </c>
      <c r="N9" s="22">
        <f>IFERROR(L9/J9,"-")</f>
        <v>0.034722222222222</v>
      </c>
      <c r="O9" s="23">
        <f>IFERROR(D9/J9,"-")</f>
        <v>1843.2288194444</v>
      </c>
      <c r="P9" s="24">
        <f>SUM(P6:P7)</f>
        <v>699</v>
      </c>
      <c r="Q9" s="22">
        <f>IFERROR(P9/J9,"-")</f>
        <v>0.12135416666667</v>
      </c>
      <c r="R9" s="25">
        <f>SUM(R6:R7)</f>
        <v>27335557</v>
      </c>
      <c r="S9" s="25">
        <f>IFERROR(R9/J9,"-")</f>
        <v>4745.7564236111</v>
      </c>
      <c r="T9" s="25">
        <f>IFERROR(R9/P9,"-")</f>
        <v>39106.662374821</v>
      </c>
      <c r="U9" s="26">
        <f>SUM(U6:U7)</f>
        <v>16718559</v>
      </c>
      <c r="V9" s="27">
        <f>IFERROR(R9/D9,"-")</f>
        <v>2.5746973862103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2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2.9931334403865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7627983</v>
      </c>
      <c r="H7" s="80">
        <v>8109</v>
      </c>
      <c r="I7" s="80">
        <v>0</v>
      </c>
      <c r="J7" s="80">
        <v>250335</v>
      </c>
      <c r="K7" s="81">
        <v>4406</v>
      </c>
      <c r="L7" s="82">
        <f>IFERROR(K7/J7,"-")</f>
        <v>0.017600415443306</v>
      </c>
      <c r="M7" s="80">
        <v>168</v>
      </c>
      <c r="N7" s="80">
        <v>1614</v>
      </c>
      <c r="O7" s="82">
        <f>IFERROR(M7/(K7),"-")</f>
        <v>0.038129822968679</v>
      </c>
      <c r="P7" s="83">
        <f>IFERROR(G7/SUM(K7:K7),"-")</f>
        <v>1731.2716749887</v>
      </c>
      <c r="Q7" s="84">
        <v>533</v>
      </c>
      <c r="R7" s="82">
        <f>IF(K7=0,"-",Q7/K7)</f>
        <v>0.12097140263277</v>
      </c>
      <c r="S7" s="200">
        <v>22831571</v>
      </c>
      <c r="T7" s="201">
        <f>IFERROR(S7/K7,"-")</f>
        <v>5181.9271448025</v>
      </c>
      <c r="U7" s="201">
        <f>IFERROR(S7/Q7,"-")</f>
        <v>42835.968105066</v>
      </c>
      <c r="V7" s="202">
        <f>SUM(S7:S7)-SUM(G7:G7)</f>
        <v>15203588</v>
      </c>
      <c r="W7" s="86">
        <f>SUM(S7:S7)/SUM(G7:G7)</f>
        <v>2.9931334403865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52</v>
      </c>
      <c r="AI7" s="94">
        <f>IF(K7=0,"",IF(AH7=0,"",(AH7/K7)))</f>
        <v>0.011802088061734</v>
      </c>
      <c r="AJ7" s="93">
        <v>2</v>
      </c>
      <c r="AK7" s="95">
        <f>IFERROR(AJ7/AH7,"-")</f>
        <v>0.038461538461538</v>
      </c>
      <c r="AL7" s="96">
        <v>18000</v>
      </c>
      <c r="AM7" s="97">
        <f>IFERROR(AL7/AH7,"-")</f>
        <v>346.15384615385</v>
      </c>
      <c r="AN7" s="98">
        <v>1</v>
      </c>
      <c r="AO7" s="98">
        <v>1</v>
      </c>
      <c r="AP7" s="98"/>
      <c r="AQ7" s="99">
        <v>20</v>
      </c>
      <c r="AR7" s="100">
        <f>IF(K7=0,"",IF(AQ7=0,"",(AQ7/K7)))</f>
        <v>0.0045392646391285</v>
      </c>
      <c r="AS7" s="99"/>
      <c r="AT7" s="101">
        <f>IFERROR(AR7/AQ7,"-")</f>
        <v>0.00022696323195642</v>
      </c>
      <c r="AU7" s="102"/>
      <c r="AV7" s="103">
        <f>IFERROR(AU7/AQ7,"-")</f>
        <v>0</v>
      </c>
      <c r="AW7" s="104"/>
      <c r="AX7" s="104"/>
      <c r="AY7" s="104"/>
      <c r="AZ7" s="105">
        <v>275</v>
      </c>
      <c r="BA7" s="106">
        <f>IF(K7=0,"",IF(AZ7=0,"",(AZ7/K7)))</f>
        <v>0.062414888788016</v>
      </c>
      <c r="BB7" s="105">
        <v>22</v>
      </c>
      <c r="BC7" s="107">
        <f>IFERROR(BB7/AZ7,"-")</f>
        <v>0.08</v>
      </c>
      <c r="BD7" s="108">
        <v>215000</v>
      </c>
      <c r="BE7" s="109">
        <f>IFERROR(BD7/AZ7,"-")</f>
        <v>781.81818181818</v>
      </c>
      <c r="BF7" s="110">
        <v>15</v>
      </c>
      <c r="BG7" s="110">
        <v>4</v>
      </c>
      <c r="BH7" s="110">
        <v>3</v>
      </c>
      <c r="BI7" s="111">
        <v>3006</v>
      </c>
      <c r="BJ7" s="112">
        <f>IF(K7=0,"",IF(BI7=0,"",(BI7/K7)))</f>
        <v>0.68225147526101</v>
      </c>
      <c r="BK7" s="113">
        <v>321</v>
      </c>
      <c r="BL7" s="114">
        <f>IFERROR(BK7/BI7,"-")</f>
        <v>0.10678642714571</v>
      </c>
      <c r="BM7" s="115">
        <v>10429642</v>
      </c>
      <c r="BN7" s="116">
        <f>IFERROR(BM7/BI7,"-")</f>
        <v>3469.6081170991</v>
      </c>
      <c r="BO7" s="117">
        <v>149</v>
      </c>
      <c r="BP7" s="117">
        <v>59</v>
      </c>
      <c r="BQ7" s="117">
        <v>113</v>
      </c>
      <c r="BR7" s="118">
        <v>925</v>
      </c>
      <c r="BS7" s="119">
        <f>IF(K7=0,"",IF(BR7=0,"",(BR7/K7)))</f>
        <v>0.20994098955969</v>
      </c>
      <c r="BT7" s="120">
        <v>158</v>
      </c>
      <c r="BU7" s="121">
        <f>IFERROR(BT7/BR7,"-")</f>
        <v>0.17081081081081</v>
      </c>
      <c r="BV7" s="122">
        <v>7650005</v>
      </c>
      <c r="BW7" s="123">
        <f>IFERROR(BV7/BR7,"-")</f>
        <v>8270.2756756757</v>
      </c>
      <c r="BX7" s="124">
        <v>64</v>
      </c>
      <c r="BY7" s="124">
        <v>24</v>
      </c>
      <c r="BZ7" s="124">
        <v>70</v>
      </c>
      <c r="CA7" s="125">
        <v>128</v>
      </c>
      <c r="CB7" s="126">
        <f>IF(K7=0,"",IF(CA7=0,"",(CA7/K7)))</f>
        <v>0.029051293690422</v>
      </c>
      <c r="CC7" s="127">
        <v>30</v>
      </c>
      <c r="CD7" s="128">
        <f>IFERROR(CC7/CA7,"-")</f>
        <v>0.234375</v>
      </c>
      <c r="CE7" s="129">
        <v>4518924</v>
      </c>
      <c r="CF7" s="130">
        <f>IFERROR(CE7/CA7,"-")</f>
        <v>35304.09375</v>
      </c>
      <c r="CG7" s="131">
        <v>8</v>
      </c>
      <c r="CH7" s="131">
        <v>5</v>
      </c>
      <c r="CI7" s="131">
        <v>17</v>
      </c>
      <c r="CJ7" s="132">
        <v>533</v>
      </c>
      <c r="CK7" s="133">
        <v>22831571</v>
      </c>
      <c r="CL7" s="133">
        <v>1840165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1.5068462352983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2989015</v>
      </c>
      <c r="H8" s="80">
        <v>2521</v>
      </c>
      <c r="I8" s="80">
        <v>0</v>
      </c>
      <c r="J8" s="80">
        <v>55647</v>
      </c>
      <c r="K8" s="81">
        <v>1354</v>
      </c>
      <c r="L8" s="82">
        <f>IFERROR(K8/J8,"-")</f>
        <v>0.02433194961094</v>
      </c>
      <c r="M8" s="80">
        <v>32</v>
      </c>
      <c r="N8" s="80">
        <v>452</v>
      </c>
      <c r="O8" s="82">
        <f>IFERROR(M8/(K8),"-")</f>
        <v>0.023633677991137</v>
      </c>
      <c r="P8" s="83">
        <f>IFERROR(G8/SUM(K8:K8),"-")</f>
        <v>2207.5443131462</v>
      </c>
      <c r="Q8" s="84">
        <v>166</v>
      </c>
      <c r="R8" s="82">
        <f>IF(K8=0,"-",Q8/K8)</f>
        <v>0.12259970457903</v>
      </c>
      <c r="S8" s="200">
        <v>4503986</v>
      </c>
      <c r="T8" s="201">
        <f>IFERROR(S8/K8,"-")</f>
        <v>3326.4298375185</v>
      </c>
      <c r="U8" s="201">
        <f>IFERROR(S8/Q8,"-")</f>
        <v>27132.445783133</v>
      </c>
      <c r="V8" s="202">
        <f>SUM(S8:S8)-SUM(G8:G8)</f>
        <v>1514971</v>
      </c>
      <c r="W8" s="86">
        <f>SUM(S8:S8)/SUM(G8:G8)</f>
        <v>1.5068462352983</v>
      </c>
      <c r="Y8" s="87">
        <v>80</v>
      </c>
      <c r="Z8" s="88">
        <f>IF(K8=0,"",IF(Y8=0,"",(Y8/K8)))</f>
        <v>0.059084194977843</v>
      </c>
      <c r="AA8" s="87">
        <v>4</v>
      </c>
      <c r="AB8" s="89">
        <f>IFERROR(AA8/Y8,"-")</f>
        <v>0.05</v>
      </c>
      <c r="AC8" s="90">
        <v>44859</v>
      </c>
      <c r="AD8" s="91">
        <f>IFERROR(AC8/Y8,"-")</f>
        <v>560.7375</v>
      </c>
      <c r="AE8" s="92">
        <v>2</v>
      </c>
      <c r="AF8" s="92">
        <v>1</v>
      </c>
      <c r="AG8" s="92">
        <v>1</v>
      </c>
      <c r="AH8" s="93">
        <v>285</v>
      </c>
      <c r="AI8" s="94">
        <f>IF(K8=0,"",IF(AH8=0,"",(AH8/K8)))</f>
        <v>0.21048744460857</v>
      </c>
      <c r="AJ8" s="93">
        <v>21</v>
      </c>
      <c r="AK8" s="95">
        <f>IFERROR(AJ8/AH8,"-")</f>
        <v>0.073684210526316</v>
      </c>
      <c r="AL8" s="96">
        <v>157638</v>
      </c>
      <c r="AM8" s="97">
        <f>IFERROR(AL8/AH8,"-")</f>
        <v>553.11578947368</v>
      </c>
      <c r="AN8" s="98">
        <v>10</v>
      </c>
      <c r="AO8" s="98">
        <v>2</v>
      </c>
      <c r="AP8" s="98">
        <v>9</v>
      </c>
      <c r="AQ8" s="99">
        <v>147</v>
      </c>
      <c r="AR8" s="100">
        <f>IF(K8=0,"",IF(AQ8=0,"",(AQ8/K8)))</f>
        <v>0.10856720827179</v>
      </c>
      <c r="AS8" s="99">
        <v>9</v>
      </c>
      <c r="AT8" s="101">
        <f>IFERROR(AR8/AQ8,"-")</f>
        <v>0.00073855243722304</v>
      </c>
      <c r="AU8" s="102">
        <v>51002</v>
      </c>
      <c r="AV8" s="103">
        <f>IFERROR(AU8/AQ8,"-")</f>
        <v>346.95238095238</v>
      </c>
      <c r="AW8" s="104">
        <v>7</v>
      </c>
      <c r="AX8" s="104">
        <v>2</v>
      </c>
      <c r="AY8" s="104"/>
      <c r="AZ8" s="105">
        <v>303</v>
      </c>
      <c r="BA8" s="106">
        <f>IF(K8=0,"",IF(AZ8=0,"",(AZ8/K8)))</f>
        <v>0.22378138847858</v>
      </c>
      <c r="BB8" s="105">
        <v>29</v>
      </c>
      <c r="BC8" s="107">
        <f>IFERROR(BB8/AZ8,"-")</f>
        <v>0.095709570957096</v>
      </c>
      <c r="BD8" s="108">
        <v>233487</v>
      </c>
      <c r="BE8" s="109">
        <f>IFERROR(BD8/AZ8,"-")</f>
        <v>770.58415841584</v>
      </c>
      <c r="BF8" s="110">
        <v>16</v>
      </c>
      <c r="BG8" s="110">
        <v>7</v>
      </c>
      <c r="BH8" s="110">
        <v>6</v>
      </c>
      <c r="BI8" s="111">
        <v>372</v>
      </c>
      <c r="BJ8" s="112">
        <f>IF(K8=0,"",IF(BI8=0,"",(BI8/K8)))</f>
        <v>0.27474150664697</v>
      </c>
      <c r="BK8" s="113">
        <v>62</v>
      </c>
      <c r="BL8" s="114">
        <f>IFERROR(BK8/BI8,"-")</f>
        <v>0.16666666666667</v>
      </c>
      <c r="BM8" s="115">
        <v>3064000</v>
      </c>
      <c r="BN8" s="116">
        <f>IFERROR(BM8/BI8,"-")</f>
        <v>8236.5591397849</v>
      </c>
      <c r="BO8" s="117">
        <v>25</v>
      </c>
      <c r="BP8" s="117">
        <v>15</v>
      </c>
      <c r="BQ8" s="117">
        <v>22</v>
      </c>
      <c r="BR8" s="118">
        <v>145</v>
      </c>
      <c r="BS8" s="119">
        <f>IF(K8=0,"",IF(BR8=0,"",(BR8/K8)))</f>
        <v>0.10709010339734</v>
      </c>
      <c r="BT8" s="120">
        <v>37</v>
      </c>
      <c r="BU8" s="121">
        <f>IFERROR(BT8/BR8,"-")</f>
        <v>0.2551724137931</v>
      </c>
      <c r="BV8" s="122">
        <v>913000</v>
      </c>
      <c r="BW8" s="123">
        <f>IFERROR(BV8/BR8,"-")</f>
        <v>6296.5517241379</v>
      </c>
      <c r="BX8" s="124">
        <v>12</v>
      </c>
      <c r="BY8" s="124">
        <v>10</v>
      </c>
      <c r="BZ8" s="124">
        <v>15</v>
      </c>
      <c r="CA8" s="125">
        <v>22</v>
      </c>
      <c r="CB8" s="126">
        <f>IF(K8=0,"",IF(CA8=0,"",(CA8/K8)))</f>
        <v>0.016248153618907</v>
      </c>
      <c r="CC8" s="127">
        <v>4</v>
      </c>
      <c r="CD8" s="128">
        <f>IFERROR(CC8/CA8,"-")</f>
        <v>0.18181818181818</v>
      </c>
      <c r="CE8" s="129">
        <v>40000</v>
      </c>
      <c r="CF8" s="130">
        <f>IFERROR(CE8/CA8,"-")</f>
        <v>1818.1818181818</v>
      </c>
      <c r="CG8" s="131">
        <v>2</v>
      </c>
      <c r="CH8" s="131">
        <v>1</v>
      </c>
      <c r="CI8" s="131">
        <v>1</v>
      </c>
      <c r="CJ8" s="132">
        <v>166</v>
      </c>
      <c r="CK8" s="133">
        <v>4503986</v>
      </c>
      <c r="CL8" s="133">
        <v>1035000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2.5746973862103</v>
      </c>
      <c r="B11" s="153"/>
      <c r="C11" s="153"/>
      <c r="D11" s="153"/>
      <c r="E11" s="154" t="s">
        <v>66</v>
      </c>
      <c r="F11" s="154"/>
      <c r="G11" s="203">
        <f>SUM(G6:G10)</f>
        <v>10616998</v>
      </c>
      <c r="H11" s="153">
        <f>SUM(H6:H10)</f>
        <v>10630</v>
      </c>
      <c r="I11" s="153">
        <f>SUM(I6:I10)</f>
        <v>0</v>
      </c>
      <c r="J11" s="153">
        <f>SUM(J6:J10)</f>
        <v>305984</v>
      </c>
      <c r="K11" s="153">
        <f>SUM(K6:K10)</f>
        <v>5760</v>
      </c>
      <c r="L11" s="155">
        <f>IFERROR(K11/J11,"-")</f>
        <v>0.018824513700063</v>
      </c>
      <c r="M11" s="156">
        <f>SUM(M6:M10)</f>
        <v>200</v>
      </c>
      <c r="N11" s="156">
        <f>SUM(N6:N10)</f>
        <v>2066</v>
      </c>
      <c r="O11" s="155">
        <f>IFERROR(M11/K11,"-")</f>
        <v>0.034722222222222</v>
      </c>
      <c r="P11" s="157">
        <f>IFERROR(G11/K11,"-")</f>
        <v>1843.2288194444</v>
      </c>
      <c r="Q11" s="158">
        <f>SUM(Q6:Q10)</f>
        <v>699</v>
      </c>
      <c r="R11" s="155">
        <f>IFERROR(Q11/K11,"-")</f>
        <v>0.12135416666667</v>
      </c>
      <c r="S11" s="203">
        <f>SUM(S6:S10)</f>
        <v>27335557</v>
      </c>
      <c r="T11" s="203">
        <f>IFERROR(S11/K11,"-")</f>
        <v>4745.7564236111</v>
      </c>
      <c r="U11" s="203">
        <f>IFERROR(S11/Q11,"-")</f>
        <v>39106.662374821</v>
      </c>
      <c r="V11" s="203">
        <f>S11-G11</f>
        <v>16718559</v>
      </c>
      <c r="W11" s="159">
        <f>S11/G11</f>
        <v>2.5746973862103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