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<sst xmlns="http://schemas.openxmlformats.org/spreadsheetml/2006/main" uniqueCount="67">
  <si>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</si>
  <si>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</si>
  <si>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</si>
  <si>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</si>
  <si>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</si>
  <si>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</si>
  <si>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</si>
  <si>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</si>
  <si>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</si>
  <si>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</si>
  <si>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</si>
  <si>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</si>
  <si>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</si>
  <si>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</si>
  <si>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</si>
  <si>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</si>
  <si>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</si>
  <si>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</si>
  <si>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</si>
  <si>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</si>
  <si>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</si>
  <si>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</si>
  <si>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</si>
  <si>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</si>
  <si>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03月</t>
  </si>
  <si>
    <t>ヘスティア</t>
  </si>
  <si>
    <t>最終更新日</t>
  </si>
  <si>
    <t>06月30日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</si>
  <si>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</si>
  <si>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</si>
  <si>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</si>
  <si>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</si>
  <si>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</si>
  <si>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</si>
  <si>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</si>
  <si>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</si>
  <si>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</si>
  <si>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</si>
  <si>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</si>
  <si>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</si>
  <si>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</si>
  <si>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</si>
  <si>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</si>
  <si>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</si>
  <si>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</si>
  <si>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</si>
  <si>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</si>
  <si>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</si>
  <si>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</si>
  <si>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</si>
  <si>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</si>
  <si>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</si>
  <si>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</si>
  <si>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</si>
  <si>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</si>
  <si>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</si>
  <si>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</si>
  <si>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</si>
  <si>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</si>
  <si>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</si>
  <si>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</si>
  <si>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3/1～3/31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</si>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</sst>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3</v>
      </c>
      <c r="D6" s="208">
        <v>10732531</v>
      </c>
      <c r="E6" s="36">
        <v>9679</v>
      </c>
      <c r="F6" s="36">
        <v>0</v>
      </c>
      <c r="G6" s="36">
        <v>227024</v>
      </c>
      <c r="H6" s="43">
        <v>5141</v>
      </c>
      <c r="I6" s="44">
        <v>158</v>
      </c>
      <c r="J6" s="47">
        <f>H6+I6</f>
        <v>5299</v>
      </c>
      <c r="K6" s="37">
        <f>IFERROR(J6/G6,"-")</f>
        <v>0.023341144548594</v>
      </c>
      <c r="L6" s="36">
        <v>204</v>
      </c>
      <c r="M6" s="36">
        <v>1588</v>
      </c>
      <c r="N6" s="37">
        <f>IFERROR(L6/J6,"-")</f>
        <v>0.038497829779204</v>
      </c>
      <c r="O6" s="38">
        <f>IFERROR(D6/J6,"-")</f>
        <v>2025.3879977354</v>
      </c>
      <c r="P6" s="39">
        <v>550</v>
      </c>
      <c r="Q6" s="37">
        <f>IFERROR(P6/J6,"-")</f>
        <v>0.10379316852236</v>
      </c>
      <c r="R6" s="213">
        <v>29621081</v>
      </c>
      <c r="S6" s="214">
        <f>IFERROR(R6/J6,"-")</f>
        <v>5589.9379128137</v>
      </c>
      <c r="T6" s="214">
        <f>IFERROR(R6/P6,"-")</f>
        <v>53856.510909091</v>
      </c>
      <c r="U6" s="208">
        <f>IFERROR(R6-D6,"-")</f>
        <v>18888550</v>
      </c>
      <c r="V6" s="40">
        <f>R6/D6</f>
        <v>2.7599343528567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10732531</v>
      </c>
      <c r="E9" s="21">
        <f>SUM(E6:E7)</f>
        <v>9679</v>
      </c>
      <c r="F9" s="21">
        <f>SUM(F6:F7)</f>
        <v>0</v>
      </c>
      <c r="G9" s="21">
        <f>SUM(G6:G7)</f>
        <v>227024</v>
      </c>
      <c r="H9" s="21">
        <f>SUM(H6:H7)</f>
        <v>5141</v>
      </c>
      <c r="I9" s="21">
        <f>SUM(I6:I7)</f>
        <v>158</v>
      </c>
      <c r="J9" s="21">
        <f>SUM(J6:J7)</f>
        <v>5299</v>
      </c>
      <c r="K9" s="22">
        <f>IFERROR(J9/G9,"-")</f>
        <v>0.023341144548594</v>
      </c>
      <c r="L9" s="33">
        <f>SUM(L6:L7)</f>
        <v>204</v>
      </c>
      <c r="M9" s="33">
        <f>SUM(M6:M7)</f>
        <v>1588</v>
      </c>
      <c r="N9" s="22">
        <f>IFERROR(L9/J9,"-")</f>
        <v>0.038497829779204</v>
      </c>
      <c r="O9" s="23">
        <f>IFERROR(D9/J9,"-")</f>
        <v>2025.3879977354</v>
      </c>
      <c r="P9" s="24">
        <f>SUM(P6:P7)</f>
        <v>550</v>
      </c>
      <c r="Q9" s="22">
        <f>IFERROR(P9/J9,"-")</f>
        <v>0.10379316852236</v>
      </c>
      <c r="R9" s="25">
        <f>SUM(R6:R7)</f>
        <v>29621081</v>
      </c>
      <c r="S9" s="25">
        <f>IFERROR(R9/J9,"-")</f>
        <v>5589.9379128137</v>
      </c>
      <c r="T9" s="25">
        <f>IFERROR(R9/P9,"-")</f>
        <v>53856.510909091</v>
      </c>
      <c r="U9" s="26">
        <f>SUM(U6:U7)</f>
        <v>18888550</v>
      </c>
      <c r="V9" s="27">
        <f>IFERROR(R9/D9,"-")</f>
        <v>2.7599343528567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1</v>
      </c>
      <c r="I6" s="80">
        <v>0</v>
      </c>
      <c r="J6" s="80">
        <v>8</v>
      </c>
      <c r="K6" s="81">
        <v>0</v>
      </c>
      <c r="L6" s="82">
        <f>IFERROR(K6/J6,"-")</f>
        <v>0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2.7936100777369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7948610</v>
      </c>
      <c r="H7" s="80">
        <v>7067</v>
      </c>
      <c r="I7" s="80">
        <v>0</v>
      </c>
      <c r="J7" s="80">
        <v>175284</v>
      </c>
      <c r="K7" s="81">
        <v>3833</v>
      </c>
      <c r="L7" s="82">
        <f>IFERROR(K7/J7,"-")</f>
        <v>0.021867369526026</v>
      </c>
      <c r="M7" s="80">
        <v>158</v>
      </c>
      <c r="N7" s="80">
        <v>1148</v>
      </c>
      <c r="O7" s="82">
        <f>IFERROR(M7/(K7),"-")</f>
        <v>0.041220975737021</v>
      </c>
      <c r="P7" s="83">
        <f>IFERROR(G7/SUM(K7:K7),"-")</f>
        <v>2073.7307591965</v>
      </c>
      <c r="Q7" s="84">
        <v>391</v>
      </c>
      <c r="R7" s="82">
        <f>IF(K7=0,"-",Q7/K7)</f>
        <v>0.10200887033655</v>
      </c>
      <c r="S7" s="200">
        <v>22205317</v>
      </c>
      <c r="T7" s="201">
        <f>IFERROR(S7/K7,"-")</f>
        <v>5793.1951474041</v>
      </c>
      <c r="U7" s="201">
        <f>IFERROR(S7/Q7,"-")</f>
        <v>56791.092071611</v>
      </c>
      <c r="V7" s="202">
        <f>SUM(S7:S7)-SUM(G7:G7)</f>
        <v>14256707</v>
      </c>
      <c r="W7" s="86">
        <f>SUM(S7:S7)/SUM(G7:G7)</f>
        <v>2.7936100777369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>
        <v>49</v>
      </c>
      <c r="AI7" s="94">
        <f>IF(K7=0,"",IF(AH7=0,"",(AH7/K7)))</f>
        <v>0.012783720323506</v>
      </c>
      <c r="AJ7" s="93">
        <v>2</v>
      </c>
      <c r="AK7" s="95">
        <f>IFERROR(AJ7/AH7,"-")</f>
        <v>0.040816326530612</v>
      </c>
      <c r="AL7" s="96">
        <v>15000</v>
      </c>
      <c r="AM7" s="97">
        <f>IFERROR(AL7/AH7,"-")</f>
        <v>306.12244897959</v>
      </c>
      <c r="AN7" s="98">
        <v>2</v>
      </c>
      <c r="AO7" s="98"/>
      <c r="AP7" s="98"/>
      <c r="AQ7" s="99">
        <v>14</v>
      </c>
      <c r="AR7" s="100">
        <f>IF(K7=0,"",IF(AQ7=0,"",(AQ7/K7)))</f>
        <v>0.0036524915210018</v>
      </c>
      <c r="AS7" s="99">
        <v>1</v>
      </c>
      <c r="AT7" s="101">
        <f>IFERROR(AR7/AQ7,"-")</f>
        <v>0.00026089225150013</v>
      </c>
      <c r="AU7" s="102">
        <v>198</v>
      </c>
      <c r="AV7" s="103">
        <f>IFERROR(AU7/AQ7,"-")</f>
        <v>14.142857142857</v>
      </c>
      <c r="AW7" s="104"/>
      <c r="AX7" s="104">
        <v>1</v>
      </c>
      <c r="AY7" s="104"/>
      <c r="AZ7" s="105">
        <v>227</v>
      </c>
      <c r="BA7" s="106">
        <f>IF(K7=0,"",IF(AZ7=0,"",(AZ7/K7)))</f>
        <v>0.05922254109053</v>
      </c>
      <c r="BB7" s="105">
        <v>16</v>
      </c>
      <c r="BC7" s="107">
        <f>IFERROR(BB7/AZ7,"-")</f>
        <v>0.070484581497797</v>
      </c>
      <c r="BD7" s="108">
        <v>117000</v>
      </c>
      <c r="BE7" s="109">
        <f>IFERROR(BD7/AZ7,"-")</f>
        <v>515.41850220264</v>
      </c>
      <c r="BF7" s="110">
        <v>11</v>
      </c>
      <c r="BG7" s="110">
        <v>2</v>
      </c>
      <c r="BH7" s="110">
        <v>3</v>
      </c>
      <c r="BI7" s="111">
        <v>2709</v>
      </c>
      <c r="BJ7" s="112">
        <f>IF(K7=0,"",IF(BI7=0,"",(BI7/K7)))</f>
        <v>0.70675710931385</v>
      </c>
      <c r="BK7" s="113">
        <v>251</v>
      </c>
      <c r="BL7" s="114">
        <f>IFERROR(BK7/BI7,"-")</f>
        <v>0.09265411590993</v>
      </c>
      <c r="BM7" s="115">
        <v>8068357</v>
      </c>
      <c r="BN7" s="116">
        <f>IFERROR(BM7/BI7,"-")</f>
        <v>2978.3525286083</v>
      </c>
      <c r="BO7" s="117">
        <v>129</v>
      </c>
      <c r="BP7" s="117">
        <v>41</v>
      </c>
      <c r="BQ7" s="117">
        <v>81</v>
      </c>
      <c r="BR7" s="118">
        <v>746</v>
      </c>
      <c r="BS7" s="119">
        <f>IF(K7=0,"",IF(BR7=0,"",(BR7/K7)))</f>
        <v>0.1946256196191</v>
      </c>
      <c r="BT7" s="120">
        <v>100</v>
      </c>
      <c r="BU7" s="121">
        <f>IFERROR(BT7/BR7,"-")</f>
        <v>0.13404825737265</v>
      </c>
      <c r="BV7" s="122">
        <v>12298487</v>
      </c>
      <c r="BW7" s="123">
        <f>IFERROR(BV7/BR7,"-")</f>
        <v>16485.907506702</v>
      </c>
      <c r="BX7" s="124">
        <v>22</v>
      </c>
      <c r="BY7" s="124">
        <v>20</v>
      </c>
      <c r="BZ7" s="124">
        <v>58</v>
      </c>
      <c r="CA7" s="125">
        <v>88</v>
      </c>
      <c r="CB7" s="126">
        <f>IF(K7=0,"",IF(CA7=0,"",(CA7/K7)))</f>
        <v>0.022958518132011</v>
      </c>
      <c r="CC7" s="127">
        <v>21</v>
      </c>
      <c r="CD7" s="128">
        <f>IFERROR(CC7/CA7,"-")</f>
        <v>0.23863636363636</v>
      </c>
      <c r="CE7" s="129">
        <v>1706275</v>
      </c>
      <c r="CF7" s="130">
        <f>IFERROR(CE7/CA7,"-")</f>
        <v>19389.488636364</v>
      </c>
      <c r="CG7" s="131">
        <v>7</v>
      </c>
      <c r="CH7" s="131">
        <v>3</v>
      </c>
      <c r="CI7" s="131">
        <v>11</v>
      </c>
      <c r="CJ7" s="132">
        <v>391</v>
      </c>
      <c r="CK7" s="133">
        <v>22205317</v>
      </c>
      <c r="CL7" s="133">
        <v>2458000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2.6637839220294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2783921</v>
      </c>
      <c r="H8" s="80">
        <v>2611</v>
      </c>
      <c r="I8" s="80">
        <v>0</v>
      </c>
      <c r="J8" s="80">
        <v>51732</v>
      </c>
      <c r="K8" s="81">
        <v>1466</v>
      </c>
      <c r="L8" s="82">
        <f>IFERROR(K8/J8,"-")</f>
        <v>0.028338359236063</v>
      </c>
      <c r="M8" s="80">
        <v>46</v>
      </c>
      <c r="N8" s="80">
        <v>440</v>
      </c>
      <c r="O8" s="82">
        <f>IFERROR(M8/(K8),"-")</f>
        <v>0.03137789904502</v>
      </c>
      <c r="P8" s="83">
        <f>IFERROR(G8/SUM(K8:K8),"-")</f>
        <v>1898.9911323329</v>
      </c>
      <c r="Q8" s="84">
        <v>159</v>
      </c>
      <c r="R8" s="82">
        <f>IF(K8=0,"-",Q8/K8)</f>
        <v>0.10845839017735</v>
      </c>
      <c r="S8" s="200">
        <v>7415764</v>
      </c>
      <c r="T8" s="201">
        <f>IFERROR(S8/K8,"-")</f>
        <v>5058.5020463847</v>
      </c>
      <c r="U8" s="201">
        <f>IFERROR(S8/Q8,"-")</f>
        <v>46640.025157233</v>
      </c>
      <c r="V8" s="202">
        <f>SUM(S8:S8)-SUM(G8:G8)</f>
        <v>4631843</v>
      </c>
      <c r="W8" s="86">
        <f>SUM(S8:S8)/SUM(G8:G8)</f>
        <v>2.6637839220294</v>
      </c>
      <c r="Y8" s="87">
        <v>89</v>
      </c>
      <c r="Z8" s="88">
        <f>IF(K8=0,"",IF(Y8=0,"",(Y8/K8)))</f>
        <v>0.060709413369714</v>
      </c>
      <c r="AA8" s="87">
        <v>1</v>
      </c>
      <c r="AB8" s="89">
        <f>IFERROR(AA8/Y8,"-")</f>
        <v>0.01123595505618</v>
      </c>
      <c r="AC8" s="90">
        <v>10143</v>
      </c>
      <c r="AD8" s="91">
        <f>IFERROR(AC8/Y8,"-")</f>
        <v>113.96629213483</v>
      </c>
      <c r="AE8" s="92"/>
      <c r="AF8" s="92"/>
      <c r="AG8" s="92">
        <v>1</v>
      </c>
      <c r="AH8" s="93">
        <v>330</v>
      </c>
      <c r="AI8" s="94">
        <f>IF(K8=0,"",IF(AH8=0,"",(AH8/K8)))</f>
        <v>0.22510231923602</v>
      </c>
      <c r="AJ8" s="93">
        <v>26</v>
      </c>
      <c r="AK8" s="95">
        <f>IFERROR(AJ8/AH8,"-")</f>
        <v>0.078787878787879</v>
      </c>
      <c r="AL8" s="96">
        <v>152391</v>
      </c>
      <c r="AM8" s="97">
        <f>IFERROR(AL8/AH8,"-")</f>
        <v>461.79090909091</v>
      </c>
      <c r="AN8" s="98">
        <v>16</v>
      </c>
      <c r="AO8" s="98">
        <v>6</v>
      </c>
      <c r="AP8" s="98">
        <v>4</v>
      </c>
      <c r="AQ8" s="99">
        <v>175</v>
      </c>
      <c r="AR8" s="100">
        <f>IF(K8=0,"",IF(AQ8=0,"",(AQ8/K8)))</f>
        <v>0.1193724420191</v>
      </c>
      <c r="AS8" s="99">
        <v>10</v>
      </c>
      <c r="AT8" s="101">
        <f>IFERROR(AR8/AQ8,"-")</f>
        <v>0.00068212824010914</v>
      </c>
      <c r="AU8" s="102">
        <v>37300</v>
      </c>
      <c r="AV8" s="103">
        <f>IFERROR(AU8/AQ8,"-")</f>
        <v>213.14285714286</v>
      </c>
      <c r="AW8" s="104">
        <v>9</v>
      </c>
      <c r="AX8" s="104">
        <v>1</v>
      </c>
      <c r="AY8" s="104"/>
      <c r="AZ8" s="105">
        <v>309</v>
      </c>
      <c r="BA8" s="106">
        <f>IF(K8=0,"",IF(AZ8=0,"",(AZ8/K8)))</f>
        <v>0.21077762619372</v>
      </c>
      <c r="BB8" s="105">
        <v>25</v>
      </c>
      <c r="BC8" s="107">
        <f>IFERROR(BB8/AZ8,"-")</f>
        <v>0.080906148867314</v>
      </c>
      <c r="BD8" s="108">
        <v>307150</v>
      </c>
      <c r="BE8" s="109">
        <f>IFERROR(BD8/AZ8,"-")</f>
        <v>994.01294498382</v>
      </c>
      <c r="BF8" s="110">
        <v>14</v>
      </c>
      <c r="BG8" s="110">
        <v>4</v>
      </c>
      <c r="BH8" s="110">
        <v>7</v>
      </c>
      <c r="BI8" s="111">
        <v>357</v>
      </c>
      <c r="BJ8" s="112">
        <f>IF(K8=0,"",IF(BI8=0,"",(BI8/K8)))</f>
        <v>0.24351978171896</v>
      </c>
      <c r="BK8" s="113">
        <v>59</v>
      </c>
      <c r="BL8" s="114">
        <f>IFERROR(BK8/BI8,"-")</f>
        <v>0.16526610644258</v>
      </c>
      <c r="BM8" s="115">
        <v>5519800</v>
      </c>
      <c r="BN8" s="116">
        <f>IFERROR(BM8/BI8,"-")</f>
        <v>15461.62464986</v>
      </c>
      <c r="BO8" s="117">
        <v>34</v>
      </c>
      <c r="BP8" s="117">
        <v>9</v>
      </c>
      <c r="BQ8" s="117">
        <v>16</v>
      </c>
      <c r="BR8" s="118">
        <v>175</v>
      </c>
      <c r="BS8" s="119">
        <f>IF(K8=0,"",IF(BR8=0,"",(BR8/K8)))</f>
        <v>0.1193724420191</v>
      </c>
      <c r="BT8" s="120">
        <v>33</v>
      </c>
      <c r="BU8" s="121">
        <f>IFERROR(BT8/BR8,"-")</f>
        <v>0.18857142857143</v>
      </c>
      <c r="BV8" s="122">
        <v>1143980</v>
      </c>
      <c r="BW8" s="123">
        <f>IFERROR(BV8/BR8,"-")</f>
        <v>6537.0285714286</v>
      </c>
      <c r="BX8" s="124">
        <v>14</v>
      </c>
      <c r="BY8" s="124">
        <v>3</v>
      </c>
      <c r="BZ8" s="124">
        <v>16</v>
      </c>
      <c r="CA8" s="125">
        <v>31</v>
      </c>
      <c r="CB8" s="126">
        <f>IF(K8=0,"",IF(CA8=0,"",(CA8/K8)))</f>
        <v>0.021145975443383</v>
      </c>
      <c r="CC8" s="127">
        <v>5</v>
      </c>
      <c r="CD8" s="128">
        <f>IFERROR(CC8/CA8,"-")</f>
        <v>0.16129032258065</v>
      </c>
      <c r="CE8" s="129">
        <v>245000</v>
      </c>
      <c r="CF8" s="130">
        <f>IFERROR(CE8/CA8,"-")</f>
        <v>7903.2258064516</v>
      </c>
      <c r="CG8" s="131">
        <v>1</v>
      </c>
      <c r="CH8" s="131">
        <v>2</v>
      </c>
      <c r="CI8" s="131">
        <v>2</v>
      </c>
      <c r="CJ8" s="132">
        <v>159</v>
      </c>
      <c r="CK8" s="133">
        <v>7415764</v>
      </c>
      <c r="CL8" s="133">
        <v>1868000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135"/>
      <c r="B9" s="55"/>
      <c r="C9" s="136"/>
      <c r="D9" s="137"/>
      <c r="E9" s="79"/>
      <c r="F9" s="79"/>
      <c r="G9" s="205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76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135"/>
      <c r="B10" s="149"/>
      <c r="C10" s="80"/>
      <c r="D10" s="80"/>
      <c r="E10" s="150"/>
      <c r="F10" s="151"/>
      <c r="G10" s="206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152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70">
        <f>W11</f>
        <v>2.7599343528567</v>
      </c>
      <c r="B11" s="153"/>
      <c r="C11" s="153"/>
      <c r="D11" s="153"/>
      <c r="E11" s="154" t="s">
        <v>66</v>
      </c>
      <c r="F11" s="154"/>
      <c r="G11" s="203">
        <f>SUM(G6:G10)</f>
        <v>10732531</v>
      </c>
      <c r="H11" s="153">
        <f>SUM(H6:H10)</f>
        <v>9679</v>
      </c>
      <c r="I11" s="153">
        <f>SUM(I6:I10)</f>
        <v>0</v>
      </c>
      <c r="J11" s="153">
        <f>SUM(J6:J10)</f>
        <v>227024</v>
      </c>
      <c r="K11" s="153">
        <f>SUM(K6:K10)</f>
        <v>5299</v>
      </c>
      <c r="L11" s="155">
        <f>IFERROR(K11/J11,"-")</f>
        <v>0.023341144548594</v>
      </c>
      <c r="M11" s="156">
        <f>SUM(M6:M10)</f>
        <v>204</v>
      </c>
      <c r="N11" s="156">
        <f>SUM(N6:N10)</f>
        <v>1588</v>
      </c>
      <c r="O11" s="155">
        <f>IFERROR(M11/K11,"-")</f>
        <v>0.038497829779204</v>
      </c>
      <c r="P11" s="157">
        <f>IFERROR(G11/K11,"-")</f>
        <v>2025.3879977354</v>
      </c>
      <c r="Q11" s="158">
        <f>SUM(Q6:Q10)</f>
        <v>550</v>
      </c>
      <c r="R11" s="155">
        <f>IFERROR(Q11/K11,"-")</f>
        <v>0.10379316852236</v>
      </c>
      <c r="S11" s="203">
        <f>SUM(S6:S10)</f>
        <v>29621081</v>
      </c>
      <c r="T11" s="203">
        <f>IFERROR(S11/K11,"-")</f>
        <v>5589.9379128137</v>
      </c>
      <c r="U11" s="203">
        <f>IFERROR(S11/Q11,"-")</f>
        <v>53856.510909091</v>
      </c>
      <c r="V11" s="203">
        <f>S11-G11</f>
        <v>18888550</v>
      </c>
      <c r="W11" s="159">
        <f>S11/G11</f>
        <v>2.7599343528567</v>
      </c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