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<sst xmlns="http://schemas.openxmlformats.org/spreadsheetml/2006/main" uniqueCount="69">
  <si>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</si>
  <si>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</si>
  <si>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</si>
  <si>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</si>
  <si>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</si>
  <si>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</si>
  <si>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</si>
  <si>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</si>
  <si>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</si>
  <si>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</si>
  <si>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</si>
  <si>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</si>
  <si>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</si>
  <si>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</si>
  <si>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</si>
  <si>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</si>
  <si>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</si>
  <si>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</si>
  <si>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</si>
  <si>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</si>
  <si>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</si>
  <si>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</si>
  <si>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</si>
  <si>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</si>
  <si>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</si>
  <si>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ヘスティア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</si>
  <si>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</si>
  <si>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</si>
  <si>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</si>
  <si>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</si>
  <si>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</si>
  <si>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</si>
  <si>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</si>
  <si>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</si>
  <si>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</si>
  <si>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</si>
  <si>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</si>
  <si>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</si>
  <si>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</si>
  <si>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</si>
  <si>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</si>
  <si>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</si>
  <si>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</si>
  <si>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</si>
  <si>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</si>
  <si>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</si>
  <si>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</si>
  <si>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</si>
  <si>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</si>
  <si>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</si>
  <si>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</si>
  <si>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</si>
  <si>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</si>
  <si>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</si>
  <si>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</si>
  <si>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</si>
  <si>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</si>
  <si>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</si>
  <si>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</si>
  <si>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</si>
  <si>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</si>
  <si>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7/3～7/31</t>
  </si>
  <si>
    <t>a_ydd</t>
  </si>
  <si>
    <t>YDN（ターゲティング）</t>
  </si>
  <si>
    <t>7/7～7/31</t>
  </si>
  <si>
    <t>a_yds</t>
  </si>
  <si>
    <t>YDN（検索広告）</t>
  </si>
  <si>
    <t>7/20～7/31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</si>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</sst>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3</v>
      </c>
      <c r="D6" s="208">
        <v>3862030</v>
      </c>
      <c r="E6" s="36">
        <v>3978</v>
      </c>
      <c r="F6" s="36">
        <v>0</v>
      </c>
      <c r="G6" s="36">
        <v>303254</v>
      </c>
      <c r="H6" s="43">
        <v>2666</v>
      </c>
      <c r="I6" s="44">
        <v>19</v>
      </c>
      <c r="J6" s="47">
        <f>H6+I6</f>
        <v>2685</v>
      </c>
      <c r="K6" s="37">
        <f>IFERROR(J6/G6,"-")</f>
        <v>0.0088539640037724</v>
      </c>
      <c r="L6" s="36">
        <v>142</v>
      </c>
      <c r="M6" s="36">
        <v>923</v>
      </c>
      <c r="N6" s="37">
        <f>IFERROR(L6/J6,"-")</f>
        <v>0.052886405959032</v>
      </c>
      <c r="O6" s="38">
        <f>IFERROR(D6/J6,"-")</f>
        <v>1438.3724394786</v>
      </c>
      <c r="P6" s="39">
        <v>345</v>
      </c>
      <c r="Q6" s="37">
        <f>IFERROR(P6/J6,"-")</f>
        <v>0.12849162011173</v>
      </c>
      <c r="R6" s="213">
        <v>14063060</v>
      </c>
      <c r="S6" s="214">
        <f>IFERROR(R6/J6,"-")</f>
        <v>5237.6387337058</v>
      </c>
      <c r="T6" s="214">
        <f>IFERROR(R6/P6,"-")</f>
        <v>40762.492753623</v>
      </c>
      <c r="U6" s="208">
        <f>IFERROR(R6-D6,"-")</f>
        <v>10201030</v>
      </c>
      <c r="V6" s="40">
        <f>R6/D6</f>
        <v>3.6413647744839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3862030</v>
      </c>
      <c r="E9" s="21">
        <f>SUM(E6:E7)</f>
        <v>3978</v>
      </c>
      <c r="F9" s="21">
        <f>SUM(F6:F7)</f>
        <v>0</v>
      </c>
      <c r="G9" s="21">
        <f>SUM(G6:G7)</f>
        <v>303254</v>
      </c>
      <c r="H9" s="21">
        <f>SUM(H6:H7)</f>
        <v>2666</v>
      </c>
      <c r="I9" s="21">
        <f>SUM(I6:I7)</f>
        <v>19</v>
      </c>
      <c r="J9" s="21">
        <f>SUM(J6:J7)</f>
        <v>2685</v>
      </c>
      <c r="K9" s="22">
        <f>IFERROR(J9/G9,"-")</f>
        <v>0.0088539640037724</v>
      </c>
      <c r="L9" s="33">
        <f>SUM(L6:L7)</f>
        <v>142</v>
      </c>
      <c r="M9" s="33">
        <f>SUM(M6:M7)</f>
        <v>923</v>
      </c>
      <c r="N9" s="22">
        <f>IFERROR(L9/J9,"-")</f>
        <v>0.052886405959032</v>
      </c>
      <c r="O9" s="23">
        <f>IFERROR(D9/J9,"-")</f>
        <v>1438.3724394786</v>
      </c>
      <c r="P9" s="24">
        <f>SUM(P6:P7)</f>
        <v>345</v>
      </c>
      <c r="Q9" s="22">
        <f>IFERROR(P9/J9,"-")</f>
        <v>0.12849162011173</v>
      </c>
      <c r="R9" s="25">
        <f>SUM(R6:R7)</f>
        <v>14063060</v>
      </c>
      <c r="S9" s="25">
        <f>IFERROR(R9/J9,"-")</f>
        <v>5237.6387337058</v>
      </c>
      <c r="T9" s="25">
        <f>IFERROR(R9/P9,"-")</f>
        <v>40762.492753623</v>
      </c>
      <c r="U9" s="26">
        <f>SUM(U6:U7)</f>
        <v>10201030</v>
      </c>
      <c r="V9" s="27">
        <f>IFERROR(R9/D9,"-")</f>
        <v>3.6413647744839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3.24760202845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2545589</v>
      </c>
      <c r="H6" s="80">
        <v>2503</v>
      </c>
      <c r="I6" s="80">
        <v>0</v>
      </c>
      <c r="J6" s="80">
        <v>187331</v>
      </c>
      <c r="K6" s="81">
        <v>1735</v>
      </c>
      <c r="L6" s="82">
        <f>IFERROR(K6/J6,"-")</f>
        <v>0.0092616811953174</v>
      </c>
      <c r="M6" s="80">
        <v>94</v>
      </c>
      <c r="N6" s="80">
        <v>598</v>
      </c>
      <c r="O6" s="82">
        <f>IFERROR(M6/(K6),"-")</f>
        <v>0.054178674351585</v>
      </c>
      <c r="P6" s="83">
        <f>IFERROR(G6/SUM(K6:K6),"-")</f>
        <v>1467.1982708934</v>
      </c>
      <c r="Q6" s="84">
        <v>230</v>
      </c>
      <c r="R6" s="82">
        <f>IF(K6=0,"-",Q6/K6)</f>
        <v>0.13256484149856</v>
      </c>
      <c r="S6" s="200">
        <v>8267060</v>
      </c>
      <c r="T6" s="201">
        <f>IFERROR(S6/K6,"-")</f>
        <v>4764.8760806916</v>
      </c>
      <c r="U6" s="201">
        <f>IFERROR(S6/Q6,"-")</f>
        <v>35943.739130435</v>
      </c>
      <c r="V6" s="202">
        <f>SUM(S6:S6)-SUM(G6:G6)</f>
        <v>5721471</v>
      </c>
      <c r="W6" s="86">
        <f>SUM(S6:S6)/SUM(G6:G6)</f>
        <v>3.24760202845</v>
      </c>
      <c r="Y6" s="87">
        <v>4</v>
      </c>
      <c r="Z6" s="88">
        <f>IF(K6=0,"",IF(Y6=0,"",(Y6/K6)))</f>
        <v>0.0023054755043228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14</v>
      </c>
      <c r="AI6" s="94">
        <f>IF(K6=0,"",IF(AH6=0,"",(AH6/K6)))</f>
        <v>0.0080691642651297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80</v>
      </c>
      <c r="AR6" s="100">
        <f>IF(K6=0,"",IF(AQ6=0,"",(AQ6/K6)))</f>
        <v>0.046109510086455</v>
      </c>
      <c r="AS6" s="99">
        <v>3</v>
      </c>
      <c r="AT6" s="101">
        <f>IFERROR(AR6/AQ6,"-")</f>
        <v>0.00057636887608069</v>
      </c>
      <c r="AU6" s="102">
        <v>16000</v>
      </c>
      <c r="AV6" s="103">
        <f>IFERROR(AU6/AQ6,"-")</f>
        <v>200</v>
      </c>
      <c r="AW6" s="104">
        <v>2</v>
      </c>
      <c r="AX6" s="104">
        <v>1</v>
      </c>
      <c r="AY6" s="104"/>
      <c r="AZ6" s="105">
        <v>827</v>
      </c>
      <c r="BA6" s="106">
        <f>IF(K6=0,"",IF(AZ6=0,"",(AZ6/K6)))</f>
        <v>0.47665706051873</v>
      </c>
      <c r="BB6" s="105">
        <v>89</v>
      </c>
      <c r="BC6" s="107">
        <f>IFERROR(BB6/AZ6,"-")</f>
        <v>0.10761789600967</v>
      </c>
      <c r="BD6" s="108">
        <v>1395000</v>
      </c>
      <c r="BE6" s="109">
        <f>IFERROR(BD6/AZ6,"-")</f>
        <v>1686.8198307134</v>
      </c>
      <c r="BF6" s="110">
        <v>47</v>
      </c>
      <c r="BG6" s="110">
        <v>16</v>
      </c>
      <c r="BH6" s="110">
        <v>26</v>
      </c>
      <c r="BI6" s="111">
        <v>540</v>
      </c>
      <c r="BJ6" s="112">
        <f>IF(K6=0,"",IF(BI6=0,"",(BI6/K6)))</f>
        <v>0.31123919308357</v>
      </c>
      <c r="BK6" s="113">
        <v>70</v>
      </c>
      <c r="BL6" s="114">
        <f>IFERROR(BK6/BI6,"-")</f>
        <v>0.12962962962963</v>
      </c>
      <c r="BM6" s="115">
        <v>1814500</v>
      </c>
      <c r="BN6" s="116">
        <f>IFERROR(BM6/BI6,"-")</f>
        <v>3360.1851851852</v>
      </c>
      <c r="BO6" s="117">
        <v>33</v>
      </c>
      <c r="BP6" s="117">
        <v>14</v>
      </c>
      <c r="BQ6" s="117">
        <v>23</v>
      </c>
      <c r="BR6" s="118">
        <v>215</v>
      </c>
      <c r="BS6" s="119">
        <f>IF(K6=0,"",IF(BR6=0,"",(BR6/K6)))</f>
        <v>0.12391930835735</v>
      </c>
      <c r="BT6" s="120">
        <v>52</v>
      </c>
      <c r="BU6" s="121">
        <f>IFERROR(BT6/BR6,"-")</f>
        <v>0.24186046511628</v>
      </c>
      <c r="BV6" s="122">
        <v>1862560</v>
      </c>
      <c r="BW6" s="123">
        <f>IFERROR(BV6/BR6,"-")</f>
        <v>8663.0697674419</v>
      </c>
      <c r="BX6" s="124">
        <v>15</v>
      </c>
      <c r="BY6" s="124">
        <v>10</v>
      </c>
      <c r="BZ6" s="124">
        <v>27</v>
      </c>
      <c r="CA6" s="125">
        <v>55</v>
      </c>
      <c r="CB6" s="126">
        <f>IF(K6=0,"",IF(CA6=0,"",(CA6/K6)))</f>
        <v>0.031700288184438</v>
      </c>
      <c r="CC6" s="127">
        <v>16</v>
      </c>
      <c r="CD6" s="128">
        <f>IFERROR(CC6/CA6,"-")</f>
        <v>0.29090909090909</v>
      </c>
      <c r="CE6" s="129">
        <v>3179000</v>
      </c>
      <c r="CF6" s="130">
        <f>IFERROR(CE6/CA6,"-")</f>
        <v>57800</v>
      </c>
      <c r="CG6" s="131">
        <v>1</v>
      </c>
      <c r="CH6" s="131">
        <v>1</v>
      </c>
      <c r="CI6" s="131">
        <v>14</v>
      </c>
      <c r="CJ6" s="132">
        <v>230</v>
      </c>
      <c r="CK6" s="133">
        <v>8267060</v>
      </c>
      <c r="CL6" s="133">
        <v>1290000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4.402903667871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64</v>
      </c>
      <c r="G7" s="202">
        <v>1316404</v>
      </c>
      <c r="H7" s="80">
        <v>1475</v>
      </c>
      <c r="I7" s="80">
        <v>0</v>
      </c>
      <c r="J7" s="80">
        <v>114808</v>
      </c>
      <c r="K7" s="81">
        <v>950</v>
      </c>
      <c r="L7" s="82">
        <f>IFERROR(K7/J7,"-")</f>
        <v>0.0082746846909623</v>
      </c>
      <c r="M7" s="80">
        <v>48</v>
      </c>
      <c r="N7" s="80">
        <v>325</v>
      </c>
      <c r="O7" s="82">
        <f>IFERROR(M7/(K7),"-")</f>
        <v>0.050526315789474</v>
      </c>
      <c r="P7" s="83">
        <f>IFERROR(G7/SUM(K7:K7),"-")</f>
        <v>1385.6884210526</v>
      </c>
      <c r="Q7" s="84">
        <v>115</v>
      </c>
      <c r="R7" s="82">
        <f>IF(K7=0,"-",Q7/K7)</f>
        <v>0.12105263157895</v>
      </c>
      <c r="S7" s="200">
        <v>5796000</v>
      </c>
      <c r="T7" s="201">
        <f>IFERROR(S7/K7,"-")</f>
        <v>6101.0526315789</v>
      </c>
      <c r="U7" s="201">
        <f>IFERROR(S7/Q7,"-")</f>
        <v>50400</v>
      </c>
      <c r="V7" s="202">
        <f>SUM(S7:S7)-SUM(G7:G7)</f>
        <v>4479596</v>
      </c>
      <c r="W7" s="86">
        <f>SUM(S7:S7)/SUM(G7:G7)</f>
        <v>4.402903667871</v>
      </c>
      <c r="Y7" s="87">
        <v>2</v>
      </c>
      <c r="Z7" s="88">
        <f>IF(K7=0,"",IF(Y7=0,"",(Y7/K7)))</f>
        <v>0.0021052631578947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5</v>
      </c>
      <c r="AI7" s="94">
        <f>IF(K7=0,"",IF(AH7=0,"",(AH7/K7)))</f>
        <v>0.0052631578947368</v>
      </c>
      <c r="AJ7" s="93">
        <v>2</v>
      </c>
      <c r="AK7" s="95">
        <f>IFERROR(AJ7/AH7,"-")</f>
        <v>0.4</v>
      </c>
      <c r="AL7" s="96">
        <v>91000</v>
      </c>
      <c r="AM7" s="97">
        <f>IFERROR(AL7/AH7,"-")</f>
        <v>18200</v>
      </c>
      <c r="AN7" s="98"/>
      <c r="AO7" s="98">
        <v>1</v>
      </c>
      <c r="AP7" s="98">
        <v>1</v>
      </c>
      <c r="AQ7" s="99">
        <v>20</v>
      </c>
      <c r="AR7" s="100">
        <f>IF(K7=0,"",IF(AQ7=0,"",(AQ7/K7)))</f>
        <v>0.021052631578947</v>
      </c>
      <c r="AS7" s="99">
        <v>1</v>
      </c>
      <c r="AT7" s="101">
        <f>IFERROR(AR7/AQ7,"-")</f>
        <v>0.0010526315789474</v>
      </c>
      <c r="AU7" s="102">
        <v>3000</v>
      </c>
      <c r="AV7" s="103">
        <f>IFERROR(AU7/AQ7,"-")</f>
        <v>150</v>
      </c>
      <c r="AW7" s="104">
        <v>1</v>
      </c>
      <c r="AX7" s="104"/>
      <c r="AY7" s="104"/>
      <c r="AZ7" s="105">
        <v>117</v>
      </c>
      <c r="BA7" s="106">
        <f>IF(K7=0,"",IF(AZ7=0,"",(AZ7/K7)))</f>
        <v>0.12315789473684</v>
      </c>
      <c r="BB7" s="105">
        <v>6</v>
      </c>
      <c r="BC7" s="107">
        <f>IFERROR(BB7/AZ7,"-")</f>
        <v>0.051282051282051</v>
      </c>
      <c r="BD7" s="108">
        <v>110000</v>
      </c>
      <c r="BE7" s="109">
        <f>IFERROR(BD7/AZ7,"-")</f>
        <v>940.17094017094</v>
      </c>
      <c r="BF7" s="110">
        <v>4</v>
      </c>
      <c r="BG7" s="110">
        <v>1</v>
      </c>
      <c r="BH7" s="110">
        <v>1</v>
      </c>
      <c r="BI7" s="111">
        <v>551</v>
      </c>
      <c r="BJ7" s="112">
        <f>IF(K7=0,"",IF(BI7=0,"",(BI7/K7)))</f>
        <v>0.58</v>
      </c>
      <c r="BK7" s="113">
        <v>55</v>
      </c>
      <c r="BL7" s="114">
        <f>IFERROR(BK7/BI7,"-")</f>
        <v>0.099818511796733</v>
      </c>
      <c r="BM7" s="115">
        <v>3235000</v>
      </c>
      <c r="BN7" s="116">
        <f>IFERROR(BM7/BI7,"-")</f>
        <v>5871.1433756806</v>
      </c>
      <c r="BO7" s="117">
        <v>24</v>
      </c>
      <c r="BP7" s="117">
        <v>7</v>
      </c>
      <c r="BQ7" s="117">
        <v>24</v>
      </c>
      <c r="BR7" s="118">
        <v>205</v>
      </c>
      <c r="BS7" s="119">
        <f>IF(K7=0,"",IF(BR7=0,"",(BR7/K7)))</f>
        <v>0.21578947368421</v>
      </c>
      <c r="BT7" s="120">
        <v>39</v>
      </c>
      <c r="BU7" s="121">
        <f>IFERROR(BT7/BR7,"-")</f>
        <v>0.19024390243902</v>
      </c>
      <c r="BV7" s="122">
        <v>1689000</v>
      </c>
      <c r="BW7" s="123">
        <f>IFERROR(BV7/BR7,"-")</f>
        <v>8239.0243902439</v>
      </c>
      <c r="BX7" s="124">
        <v>14</v>
      </c>
      <c r="BY7" s="124">
        <v>4</v>
      </c>
      <c r="BZ7" s="124">
        <v>21</v>
      </c>
      <c r="CA7" s="125">
        <v>50</v>
      </c>
      <c r="CB7" s="126">
        <f>IF(K7=0,"",IF(CA7=0,"",(CA7/K7)))</f>
        <v>0.052631578947368</v>
      </c>
      <c r="CC7" s="127">
        <v>12</v>
      </c>
      <c r="CD7" s="128">
        <f>IFERROR(CC7/CA7,"-")</f>
        <v>0.24</v>
      </c>
      <c r="CE7" s="129">
        <v>668000</v>
      </c>
      <c r="CF7" s="130">
        <f>IFERROR(CE7/CA7,"-")</f>
        <v>13360</v>
      </c>
      <c r="CG7" s="131">
        <v>2</v>
      </c>
      <c r="CH7" s="131">
        <v>2</v>
      </c>
      <c r="CI7" s="131">
        <v>8</v>
      </c>
      <c r="CJ7" s="132">
        <v>115</v>
      </c>
      <c r="CK7" s="133">
        <v>5796000</v>
      </c>
      <c r="CL7" s="133">
        <v>1934000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</v>
      </c>
      <c r="B8" s="216" t="s">
        <v>65</v>
      </c>
      <c r="C8" s="216" t="s">
        <v>58</v>
      </c>
      <c r="D8" s="216" t="s">
        <v>59</v>
      </c>
      <c r="E8" s="79" t="s">
        <v>66</v>
      </c>
      <c r="F8" s="79" t="s">
        <v>67</v>
      </c>
      <c r="G8" s="202">
        <v>37</v>
      </c>
      <c r="H8" s="80">
        <v>0</v>
      </c>
      <c r="I8" s="80">
        <v>0</v>
      </c>
      <c r="J8" s="80">
        <v>1115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-37</v>
      </c>
      <c r="W8" s="86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135"/>
      <c r="B9" s="55"/>
      <c r="C9" s="136"/>
      <c r="D9" s="137"/>
      <c r="E9" s="79"/>
      <c r="F9" s="79"/>
      <c r="G9" s="205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76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135"/>
      <c r="B10" s="149"/>
      <c r="C10" s="80"/>
      <c r="D10" s="80"/>
      <c r="E10" s="150"/>
      <c r="F10" s="151"/>
      <c r="G10" s="206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152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70">
        <f>W11</f>
        <v>3.6413647744839</v>
      </c>
      <c r="B11" s="153"/>
      <c r="C11" s="153"/>
      <c r="D11" s="153"/>
      <c r="E11" s="154" t="s">
        <v>68</v>
      </c>
      <c r="F11" s="154"/>
      <c r="G11" s="203">
        <f>SUM(G6:G10)</f>
        <v>3862030</v>
      </c>
      <c r="H11" s="153">
        <f>SUM(H6:H10)</f>
        <v>3978</v>
      </c>
      <c r="I11" s="153">
        <f>SUM(I6:I10)</f>
        <v>0</v>
      </c>
      <c r="J11" s="153">
        <f>SUM(J6:J10)</f>
        <v>303254</v>
      </c>
      <c r="K11" s="153">
        <f>SUM(K6:K10)</f>
        <v>2685</v>
      </c>
      <c r="L11" s="155">
        <f>IFERROR(K11/J11,"-")</f>
        <v>0.0088539640037724</v>
      </c>
      <c r="M11" s="156">
        <f>SUM(M6:M10)</f>
        <v>142</v>
      </c>
      <c r="N11" s="156">
        <f>SUM(N6:N10)</f>
        <v>923</v>
      </c>
      <c r="O11" s="155">
        <f>IFERROR(M11/K11,"-")</f>
        <v>0.052886405959032</v>
      </c>
      <c r="P11" s="157">
        <f>IFERROR(G11/K11,"-")</f>
        <v>1438.3724394786</v>
      </c>
      <c r="Q11" s="158">
        <f>SUM(Q6:Q10)</f>
        <v>345</v>
      </c>
      <c r="R11" s="155">
        <f>IFERROR(Q11/K11,"-")</f>
        <v>0.12849162011173</v>
      </c>
      <c r="S11" s="203">
        <f>SUM(S6:S10)</f>
        <v>14063060</v>
      </c>
      <c r="T11" s="203">
        <f>IFERROR(S11/K11,"-")</f>
        <v>5237.6387337058</v>
      </c>
      <c r="U11" s="203">
        <f>IFERROR(S11/Q11,"-")</f>
        <v>40762.492753623</v>
      </c>
      <c r="V11" s="203">
        <f>S11-G11</f>
        <v>10201030</v>
      </c>
      <c r="W11" s="159">
        <f>S11/G11</f>
        <v>3.6413647744839</v>
      </c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