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<sst xmlns="http://schemas.openxmlformats.org/spreadsheetml/2006/main" uniqueCount="65">
  <si>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</si>
  <si>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</si>
  <si>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</si>
  <si>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</si>
  <si>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</si>
  <si>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</si>
  <si>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</si>
  <si>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</si>
  <si>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</si>
  <si>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</si>
  <si>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</si>
  <si>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</si>
  <si>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</si>
  <si>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</si>
  <si>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</si>
  <si>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</si>
  <si>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</si>
  <si>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</si>
  <si>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</si>
  <si>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</si>
  <si>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</si>
  <si>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</si>
  <si>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</si>
  <si>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</si>
  <si>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07月</t>
  </si>
  <si>
    <t>どきどき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</si>
  <si>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</si>
  <si>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</si>
  <si>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</si>
  <si>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</si>
  <si>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</si>
  <si>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</si>
  <si>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</si>
  <si>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</si>
  <si>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</si>
  <si>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</si>
  <si>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</si>
  <si>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</si>
  <si>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</si>
  <si>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</si>
  <si>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</si>
  <si>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</si>
  <si>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</si>
  <si>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</si>
  <si>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</si>
  <si>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</si>
  <si>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</si>
  <si>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</si>
  <si>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</si>
  <si>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</si>
  <si>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</si>
  <si>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</si>
  <si>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</si>
  <si>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</si>
  <si>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</si>
  <si>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</si>
  <si>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</si>
  <si>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adyd</t>
  </si>
  <si>
    <t>YDN（ディスプレイ広告）</t>
  </si>
  <si>
    <t>7/1～7/31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</si>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</sst>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3</v>
      </c>
      <c r="D6" s="208">
        <v>1082039</v>
      </c>
      <c r="E6" s="36">
        <v>3040</v>
      </c>
      <c r="F6" s="36">
        <v>0</v>
      </c>
      <c r="G6" s="36">
        <v>53455</v>
      </c>
      <c r="H6" s="43">
        <v>636</v>
      </c>
      <c r="I6" s="44">
        <v>1</v>
      </c>
      <c r="J6" s="47">
        <f>H6+I6</f>
        <v>637</v>
      </c>
      <c r="K6" s="37">
        <f>IFERROR(J6/G6,"-")</f>
        <v>0.011916565335329</v>
      </c>
      <c r="L6" s="36">
        <v>122</v>
      </c>
      <c r="M6" s="36">
        <v>141</v>
      </c>
      <c r="N6" s="37">
        <f>IFERROR(L6/J6,"-")</f>
        <v>0.19152276295133</v>
      </c>
      <c r="O6" s="38">
        <f>IFERROR(D6/J6,"-")</f>
        <v>1698.6483516484</v>
      </c>
      <c r="P6" s="39">
        <v>58</v>
      </c>
      <c r="Q6" s="37">
        <f>IFERROR(P6/J6,"-")</f>
        <v>0.09105180533752</v>
      </c>
      <c r="R6" s="213">
        <v>2277000</v>
      </c>
      <c r="S6" s="214">
        <f>IFERROR(R6/J6,"-")</f>
        <v>3574.568288854</v>
      </c>
      <c r="T6" s="214">
        <f>IFERROR(R6/P6,"-")</f>
        <v>39258.620689655</v>
      </c>
      <c r="U6" s="208">
        <f>IFERROR(R6-D6,"-")</f>
        <v>1194961</v>
      </c>
      <c r="V6" s="40">
        <f>R6/D6</f>
        <v>2.1043603788773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1082039</v>
      </c>
      <c r="E9" s="21">
        <f>SUM(E6:E7)</f>
        <v>3040</v>
      </c>
      <c r="F9" s="21">
        <f>SUM(F6:F7)</f>
        <v>0</v>
      </c>
      <c r="G9" s="21">
        <f>SUM(G6:G7)</f>
        <v>53455</v>
      </c>
      <c r="H9" s="21">
        <f>SUM(H6:H7)</f>
        <v>636</v>
      </c>
      <c r="I9" s="21">
        <f>SUM(I6:I7)</f>
        <v>1</v>
      </c>
      <c r="J9" s="21">
        <f>SUM(J6:J7)</f>
        <v>637</v>
      </c>
      <c r="K9" s="22">
        <f>IFERROR(J9/G9,"-")</f>
        <v>0.011916565335329</v>
      </c>
      <c r="L9" s="33">
        <f>SUM(L6:L7)</f>
        <v>122</v>
      </c>
      <c r="M9" s="33">
        <f>SUM(M6:M7)</f>
        <v>141</v>
      </c>
      <c r="N9" s="22">
        <f>IFERROR(L9/J9,"-")</f>
        <v>0.19152276295133</v>
      </c>
      <c r="O9" s="23">
        <f>IFERROR(D9/J9,"-")</f>
        <v>1698.6483516484</v>
      </c>
      <c r="P9" s="24">
        <f>SUM(P6:P7)</f>
        <v>58</v>
      </c>
      <c r="Q9" s="22">
        <f>IFERROR(P9/J9,"-")</f>
        <v>0.09105180533752</v>
      </c>
      <c r="R9" s="25">
        <f>SUM(R6:R7)</f>
        <v>2277000</v>
      </c>
      <c r="S9" s="25">
        <f>IFERROR(R9/J9,"-")</f>
        <v>3574.568288854</v>
      </c>
      <c r="T9" s="25">
        <f>IFERROR(R9/P9,"-")</f>
        <v>39258.620689655</v>
      </c>
      <c r="U9" s="26">
        <f>SUM(U6:U7)</f>
        <v>1194961</v>
      </c>
      <c r="V9" s="27">
        <f>IFERROR(R9/D9,"-")</f>
        <v>2.1043603788773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2.431580215261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929848</v>
      </c>
      <c r="H6" s="80">
        <v>2527</v>
      </c>
      <c r="I6" s="80">
        <v>0</v>
      </c>
      <c r="J6" s="80">
        <v>39746</v>
      </c>
      <c r="K6" s="81">
        <v>548</v>
      </c>
      <c r="L6" s="82">
        <f>IFERROR(K6/J6,"-")</f>
        <v>0.013787550948523</v>
      </c>
      <c r="M6" s="80">
        <v>112</v>
      </c>
      <c r="N6" s="80">
        <v>116</v>
      </c>
      <c r="O6" s="82">
        <f>IFERROR(M6/(K6),"-")</f>
        <v>0.2043795620438</v>
      </c>
      <c r="P6" s="83">
        <f>IFERROR(G6/SUM(K6:K6),"-")</f>
        <v>1696.802919708</v>
      </c>
      <c r="Q6" s="84">
        <v>56</v>
      </c>
      <c r="R6" s="82">
        <f>IF(K6=0,"-",Q6/K6)</f>
        <v>0.1021897810219</v>
      </c>
      <c r="S6" s="200">
        <v>2261000</v>
      </c>
      <c r="T6" s="201">
        <f>IFERROR(S6/K6,"-")</f>
        <v>4125.9124087591</v>
      </c>
      <c r="U6" s="201">
        <f>IFERROR(S6/Q6,"-")</f>
        <v>40375</v>
      </c>
      <c r="V6" s="202">
        <f>SUM(S6:S6)-SUM(G6:G6)</f>
        <v>1331152</v>
      </c>
      <c r="W6" s="86">
        <f>SUM(S6:S6)/SUM(G6:G6)</f>
        <v>2.431580215261</v>
      </c>
      <c r="Y6" s="87">
        <v>1</v>
      </c>
      <c r="Z6" s="88">
        <f>IF(K6=0,"",IF(Y6=0,"",(Y6/K6)))</f>
        <v>0.0018248175182482</v>
      </c>
      <c r="AA6" s="87"/>
      <c r="AB6" s="89">
        <f>IFERROR(AA6/Y6,"-")</f>
        <v>0</v>
      </c>
      <c r="AC6" s="90"/>
      <c r="AD6" s="91">
        <f>IFERROR(AC6/Y6,"-")</f>
        <v>0</v>
      </c>
      <c r="AE6" s="92"/>
      <c r="AF6" s="92"/>
      <c r="AG6" s="92"/>
      <c r="AH6" s="93"/>
      <c r="AI6" s="94">
        <f>IF(K6=0,"",IF(AH6=0,"",(AH6/K6)))</f>
        <v>0</v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>
        <v>2</v>
      </c>
      <c r="AR6" s="100">
        <f>IF(K6=0,"",IF(AQ6=0,"",(AQ6/K6)))</f>
        <v>0.0036496350364964</v>
      </c>
      <c r="AS6" s="99"/>
      <c r="AT6" s="101">
        <f>IFERROR(AR6/AQ6,"-")</f>
        <v>0.0018248175182482</v>
      </c>
      <c r="AU6" s="102"/>
      <c r="AV6" s="103">
        <f>IFERROR(AU6/AQ6,"-")</f>
        <v>0</v>
      </c>
      <c r="AW6" s="104"/>
      <c r="AX6" s="104"/>
      <c r="AY6" s="104"/>
      <c r="AZ6" s="105">
        <v>16</v>
      </c>
      <c r="BA6" s="106">
        <f>IF(K6=0,"",IF(AZ6=0,"",(AZ6/K6)))</f>
        <v>0.029197080291971</v>
      </c>
      <c r="BB6" s="105">
        <v>1</v>
      </c>
      <c r="BC6" s="107">
        <f>IFERROR(BB6/AZ6,"-")</f>
        <v>0.0625</v>
      </c>
      <c r="BD6" s="108">
        <v>10000</v>
      </c>
      <c r="BE6" s="109">
        <f>IFERROR(BD6/AZ6,"-")</f>
        <v>625</v>
      </c>
      <c r="BF6" s="110"/>
      <c r="BG6" s="110">
        <v>1</v>
      </c>
      <c r="BH6" s="110"/>
      <c r="BI6" s="111">
        <v>132</v>
      </c>
      <c r="BJ6" s="112">
        <f>IF(K6=0,"",IF(BI6=0,"",(BI6/K6)))</f>
        <v>0.24087591240876</v>
      </c>
      <c r="BK6" s="113">
        <v>9</v>
      </c>
      <c r="BL6" s="114">
        <f>IFERROR(BK6/BI6,"-")</f>
        <v>0.068181818181818</v>
      </c>
      <c r="BM6" s="115">
        <v>759000</v>
      </c>
      <c r="BN6" s="116">
        <f>IFERROR(BM6/BI6,"-")</f>
        <v>5750</v>
      </c>
      <c r="BO6" s="117">
        <v>4</v>
      </c>
      <c r="BP6" s="117"/>
      <c r="BQ6" s="117">
        <v>5</v>
      </c>
      <c r="BR6" s="118">
        <v>293</v>
      </c>
      <c r="BS6" s="119">
        <f>IF(K6=0,"",IF(BR6=0,"",(BR6/K6)))</f>
        <v>0.53467153284672</v>
      </c>
      <c r="BT6" s="120">
        <v>37</v>
      </c>
      <c r="BU6" s="121">
        <f>IFERROR(BT6/BR6,"-")</f>
        <v>0.12627986348123</v>
      </c>
      <c r="BV6" s="122">
        <v>828000</v>
      </c>
      <c r="BW6" s="123">
        <f>IFERROR(BV6/BR6,"-")</f>
        <v>2825.9385665529</v>
      </c>
      <c r="BX6" s="124">
        <v>13</v>
      </c>
      <c r="BY6" s="124">
        <v>9</v>
      </c>
      <c r="BZ6" s="124">
        <v>15</v>
      </c>
      <c r="CA6" s="125">
        <v>104</v>
      </c>
      <c r="CB6" s="126">
        <f>IF(K6=0,"",IF(CA6=0,"",(CA6/K6)))</f>
        <v>0.18978102189781</v>
      </c>
      <c r="CC6" s="127">
        <v>9</v>
      </c>
      <c r="CD6" s="128">
        <f>IFERROR(CC6/CA6,"-")</f>
        <v>0.086538461538462</v>
      </c>
      <c r="CE6" s="129">
        <v>664000</v>
      </c>
      <c r="CF6" s="130">
        <f>IFERROR(CE6/CA6,"-")</f>
        <v>6384.6153846154</v>
      </c>
      <c r="CG6" s="131">
        <v>2</v>
      </c>
      <c r="CH6" s="131">
        <v>2</v>
      </c>
      <c r="CI6" s="131">
        <v>5</v>
      </c>
      <c r="CJ6" s="132">
        <v>56</v>
      </c>
      <c r="CK6" s="133">
        <v>2261000</v>
      </c>
      <c r="CL6" s="133">
        <v>590000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5</v>
      </c>
      <c r="I7" s="80">
        <v>0</v>
      </c>
      <c r="J7" s="80">
        <v>3</v>
      </c>
      <c r="K7" s="81">
        <v>2</v>
      </c>
      <c r="L7" s="82">
        <f>IFERROR(K7/J7,"-")</f>
        <v>0.66666666666667</v>
      </c>
      <c r="M7" s="80">
        <v>0</v>
      </c>
      <c r="N7" s="80">
        <v>0</v>
      </c>
      <c r="O7" s="82">
        <f>IFERROR(M7/(K7),"-")</f>
        <v>0</v>
      </c>
      <c r="P7" s="83">
        <f>IFERROR(G7/SUM(K7:K7),"-")</f>
        <v>0</v>
      </c>
      <c r="Q7" s="84">
        <v>0</v>
      </c>
      <c r="R7" s="82">
        <f>IF(K7=0,"-",Q7/K7)</f>
        <v>0</v>
      </c>
      <c r="S7" s="200"/>
      <c r="T7" s="201">
        <f>IFERROR(S7/K7,"-")</f>
        <v>0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>
        <f>IF(K7=0,"",IF(AH7=0,"",(AH7/K7)))</f>
        <v>0</v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>
        <f>IF(K7=0,"",IF(AQ7=0,"",(AQ7/K7)))</f>
        <v>0</v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>
        <f>IF(K7=0,"",IF(AZ7=0,"",(AZ7/K7)))</f>
        <v>0</v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>
        <v>2</v>
      </c>
      <c r="BJ7" s="112">
        <f>IF(K7=0,"",IF(BI7=0,"",(BI7/K7)))</f>
        <v>1</v>
      </c>
      <c r="BK7" s="113"/>
      <c r="BL7" s="114">
        <f>IFERROR(BK7/BI7,"-")</f>
        <v>0</v>
      </c>
      <c r="BM7" s="115"/>
      <c r="BN7" s="116">
        <f>IFERROR(BM7/BI7,"-")</f>
        <v>0</v>
      </c>
      <c r="BO7" s="117"/>
      <c r="BP7" s="117"/>
      <c r="BQ7" s="117"/>
      <c r="BR7" s="118"/>
      <c r="BS7" s="119">
        <f>IF(K7=0,"",IF(BR7=0,"",(BR7/K7)))</f>
        <v>0</v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>
        <f>IF(K7=0,"",IF(CA7=0,"",(CA7/K7)))</f>
        <v>0</v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0.10513105242754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152191</v>
      </c>
      <c r="H8" s="80">
        <v>508</v>
      </c>
      <c r="I8" s="80">
        <v>0</v>
      </c>
      <c r="J8" s="80">
        <v>13706</v>
      </c>
      <c r="K8" s="81">
        <v>87</v>
      </c>
      <c r="L8" s="82">
        <f>IFERROR(K8/J8,"-")</f>
        <v>0.0063475849992704</v>
      </c>
      <c r="M8" s="80">
        <v>10</v>
      </c>
      <c r="N8" s="80">
        <v>25</v>
      </c>
      <c r="O8" s="82">
        <f>IFERROR(M8/(K8),"-")</f>
        <v>0.11494252873563</v>
      </c>
      <c r="P8" s="83">
        <f>IFERROR(G8/SUM(K8:K8),"-")</f>
        <v>1749.3218390805</v>
      </c>
      <c r="Q8" s="84">
        <v>2</v>
      </c>
      <c r="R8" s="82">
        <f>IF(K8=0,"-",Q8/K8)</f>
        <v>0.022988505747126</v>
      </c>
      <c r="S8" s="200">
        <v>16000</v>
      </c>
      <c r="T8" s="201">
        <f>IFERROR(S8/K8,"-")</f>
        <v>183.90804597701</v>
      </c>
      <c r="U8" s="201">
        <f>IFERROR(S8/Q8,"-")</f>
        <v>8000</v>
      </c>
      <c r="V8" s="202">
        <f>SUM(S8:S8)-SUM(G8:G8)</f>
        <v>-136191</v>
      </c>
      <c r="W8" s="86">
        <f>SUM(S8:S8)/SUM(G8:G8)</f>
        <v>0.10513105242754</v>
      </c>
      <c r="Y8" s="87"/>
      <c r="Z8" s="88">
        <f>IF(K8=0,"",IF(Y8=0,"",(Y8/K8)))</f>
        <v>0</v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>
        <f>IF(K8=0,"",IF(AH8=0,"",(AH8/K8)))</f>
        <v>0</v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>
        <f>IF(K8=0,"",IF(AQ8=0,"",(AQ8/K8)))</f>
        <v>0</v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>
        <v>3</v>
      </c>
      <c r="BA8" s="106">
        <f>IF(K8=0,"",IF(AZ8=0,"",(AZ8/K8)))</f>
        <v>0.03448275862069</v>
      </c>
      <c r="BB8" s="105"/>
      <c r="BC8" s="107">
        <f>IFERROR(BB8/AZ8,"-")</f>
        <v>0</v>
      </c>
      <c r="BD8" s="108"/>
      <c r="BE8" s="109">
        <f>IFERROR(BD8/AZ8,"-")</f>
        <v>0</v>
      </c>
      <c r="BF8" s="110"/>
      <c r="BG8" s="110"/>
      <c r="BH8" s="110"/>
      <c r="BI8" s="111">
        <v>37</v>
      </c>
      <c r="BJ8" s="112">
        <f>IF(K8=0,"",IF(BI8=0,"",(BI8/K8)))</f>
        <v>0.42528735632184</v>
      </c>
      <c r="BK8" s="113">
        <v>1</v>
      </c>
      <c r="BL8" s="114">
        <f>IFERROR(BK8/BI8,"-")</f>
        <v>0.027027027027027</v>
      </c>
      <c r="BM8" s="115">
        <v>8000</v>
      </c>
      <c r="BN8" s="116">
        <f>IFERROR(BM8/BI8,"-")</f>
        <v>216.21621621622</v>
      </c>
      <c r="BO8" s="117"/>
      <c r="BP8" s="117">
        <v>1</v>
      </c>
      <c r="BQ8" s="117"/>
      <c r="BR8" s="118">
        <v>41</v>
      </c>
      <c r="BS8" s="119">
        <f>IF(K8=0,"",IF(BR8=0,"",(BR8/K8)))</f>
        <v>0.47126436781609</v>
      </c>
      <c r="BT8" s="120">
        <v>1</v>
      </c>
      <c r="BU8" s="121">
        <f>IFERROR(BT8/BR8,"-")</f>
        <v>0.024390243902439</v>
      </c>
      <c r="BV8" s="122">
        <v>8000</v>
      </c>
      <c r="BW8" s="123">
        <f>IFERROR(BV8/BR8,"-")</f>
        <v>195.12195121951</v>
      </c>
      <c r="BX8" s="124"/>
      <c r="BY8" s="124">
        <v>1</v>
      </c>
      <c r="BZ8" s="124"/>
      <c r="CA8" s="125">
        <v>6</v>
      </c>
      <c r="CB8" s="126">
        <f>IF(K8=0,"",IF(CA8=0,"",(CA8/K8)))</f>
        <v>0.068965517241379</v>
      </c>
      <c r="CC8" s="127"/>
      <c r="CD8" s="128">
        <f>IFERROR(CC8/CA8,"-")</f>
        <v>0</v>
      </c>
      <c r="CE8" s="129"/>
      <c r="CF8" s="130">
        <f>IFERROR(CE8/CA8,"-")</f>
        <v>0</v>
      </c>
      <c r="CG8" s="131"/>
      <c r="CH8" s="131"/>
      <c r="CI8" s="131"/>
      <c r="CJ8" s="132">
        <v>2</v>
      </c>
      <c r="CK8" s="133">
        <v>16000</v>
      </c>
      <c r="CL8" s="133">
        <v>8000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135"/>
      <c r="B9" s="55"/>
      <c r="C9" s="136"/>
      <c r="D9" s="137"/>
      <c r="E9" s="79"/>
      <c r="F9" s="79"/>
      <c r="G9" s="205"/>
      <c r="H9" s="138"/>
      <c r="I9" s="138"/>
      <c r="J9" s="80"/>
      <c r="K9" s="80"/>
      <c r="L9" s="139"/>
      <c r="M9" s="139"/>
      <c r="N9" s="80"/>
      <c r="O9" s="139"/>
      <c r="P9" s="85"/>
      <c r="Q9" s="85"/>
      <c r="R9" s="85"/>
      <c r="S9" s="200"/>
      <c r="T9" s="200"/>
      <c r="U9" s="200"/>
      <c r="V9" s="200"/>
      <c r="W9" s="139"/>
      <c r="X9" s="76"/>
      <c r="Y9" s="140"/>
      <c r="Z9" s="141"/>
      <c r="AA9" s="140"/>
      <c r="AB9" s="142"/>
      <c r="AC9" s="143"/>
      <c r="AD9" s="144"/>
      <c r="AE9" s="145"/>
      <c r="AF9" s="145"/>
      <c r="AG9" s="145"/>
      <c r="AH9" s="140"/>
      <c r="AI9" s="141"/>
      <c r="AJ9" s="140"/>
      <c r="AK9" s="142"/>
      <c r="AL9" s="143"/>
      <c r="AM9" s="144"/>
      <c r="AN9" s="145"/>
      <c r="AO9" s="145"/>
      <c r="AP9" s="145"/>
      <c r="AQ9" s="140"/>
      <c r="AR9" s="141"/>
      <c r="AS9" s="140"/>
      <c r="AT9" s="142"/>
      <c r="AU9" s="143"/>
      <c r="AV9" s="144"/>
      <c r="AW9" s="145"/>
      <c r="AX9" s="145"/>
      <c r="AY9" s="145"/>
      <c r="AZ9" s="140"/>
      <c r="BA9" s="141"/>
      <c r="BB9" s="140"/>
      <c r="BC9" s="142"/>
      <c r="BD9" s="143"/>
      <c r="BE9" s="144"/>
      <c r="BF9" s="145"/>
      <c r="BG9" s="145"/>
      <c r="BH9" s="145"/>
      <c r="BI9" s="77"/>
      <c r="BJ9" s="146"/>
      <c r="BK9" s="140"/>
      <c r="BL9" s="142"/>
      <c r="BM9" s="143"/>
      <c r="BN9" s="144"/>
      <c r="BO9" s="145"/>
      <c r="BP9" s="145"/>
      <c r="BQ9" s="145"/>
      <c r="BR9" s="77"/>
      <c r="BS9" s="146"/>
      <c r="BT9" s="140"/>
      <c r="BU9" s="142"/>
      <c r="BV9" s="143"/>
      <c r="BW9" s="144"/>
      <c r="BX9" s="145"/>
      <c r="BY9" s="145"/>
      <c r="BZ9" s="145"/>
      <c r="CA9" s="77"/>
      <c r="CB9" s="146"/>
      <c r="CC9" s="140"/>
      <c r="CD9" s="142"/>
      <c r="CE9" s="143"/>
      <c r="CF9" s="144"/>
      <c r="CG9" s="145"/>
      <c r="CH9" s="145"/>
      <c r="CI9" s="145"/>
      <c r="CJ9" s="147"/>
      <c r="CK9" s="143"/>
      <c r="CL9" s="143"/>
      <c r="CM9" s="143"/>
      <c r="CN9" s="148"/>
    </row>
    <row r="10" spans="1:94">
      <c r="A10" s="135"/>
      <c r="B10" s="149"/>
      <c r="C10" s="80"/>
      <c r="D10" s="80"/>
      <c r="E10" s="150"/>
      <c r="F10" s="151"/>
      <c r="G10" s="206"/>
      <c r="H10" s="138"/>
      <c r="I10" s="138"/>
      <c r="J10" s="80"/>
      <c r="K10" s="80"/>
      <c r="L10" s="139"/>
      <c r="M10" s="139"/>
      <c r="N10" s="80"/>
      <c r="O10" s="139"/>
      <c r="P10" s="85"/>
      <c r="Q10" s="85"/>
      <c r="R10" s="85"/>
      <c r="S10" s="200"/>
      <c r="T10" s="200"/>
      <c r="U10" s="200"/>
      <c r="V10" s="200"/>
      <c r="W10" s="139"/>
      <c r="X10" s="152"/>
      <c r="Y10" s="140"/>
      <c r="Z10" s="141"/>
      <c r="AA10" s="140"/>
      <c r="AB10" s="142"/>
      <c r="AC10" s="143"/>
      <c r="AD10" s="144"/>
      <c r="AE10" s="145"/>
      <c r="AF10" s="145"/>
      <c r="AG10" s="145"/>
      <c r="AH10" s="140"/>
      <c r="AI10" s="141"/>
      <c r="AJ10" s="140"/>
      <c r="AK10" s="142"/>
      <c r="AL10" s="143"/>
      <c r="AM10" s="144"/>
      <c r="AN10" s="145"/>
      <c r="AO10" s="145"/>
      <c r="AP10" s="145"/>
      <c r="AQ10" s="140"/>
      <c r="AR10" s="141"/>
      <c r="AS10" s="140"/>
      <c r="AT10" s="142"/>
      <c r="AU10" s="143"/>
      <c r="AV10" s="144"/>
      <c r="AW10" s="145"/>
      <c r="AX10" s="145"/>
      <c r="AY10" s="145"/>
      <c r="AZ10" s="140"/>
      <c r="BA10" s="141"/>
      <c r="BB10" s="140"/>
      <c r="BC10" s="142"/>
      <c r="BD10" s="143"/>
      <c r="BE10" s="144"/>
      <c r="BF10" s="145"/>
      <c r="BG10" s="145"/>
      <c r="BH10" s="145"/>
      <c r="BI10" s="77"/>
      <c r="BJ10" s="146"/>
      <c r="BK10" s="140"/>
      <c r="BL10" s="142"/>
      <c r="BM10" s="143"/>
      <c r="BN10" s="144"/>
      <c r="BO10" s="145"/>
      <c r="BP10" s="145"/>
      <c r="BQ10" s="145"/>
      <c r="BR10" s="77"/>
      <c r="BS10" s="146"/>
      <c r="BT10" s="140"/>
      <c r="BU10" s="142"/>
      <c r="BV10" s="143"/>
      <c r="BW10" s="144"/>
      <c r="BX10" s="145"/>
      <c r="BY10" s="145"/>
      <c r="BZ10" s="145"/>
      <c r="CA10" s="77"/>
      <c r="CB10" s="146"/>
      <c r="CC10" s="140"/>
      <c r="CD10" s="142"/>
      <c r="CE10" s="143"/>
      <c r="CF10" s="144"/>
      <c r="CG10" s="145"/>
      <c r="CH10" s="145"/>
      <c r="CI10" s="145"/>
      <c r="CJ10" s="147"/>
      <c r="CK10" s="143"/>
      <c r="CL10" s="143"/>
      <c r="CM10" s="143"/>
      <c r="CN10" s="148"/>
    </row>
    <row r="11" spans="1:94">
      <c r="A11" s="70">
        <f>W11</f>
        <v>2.1043603788773</v>
      </c>
      <c r="B11" s="153"/>
      <c r="C11" s="153"/>
      <c r="D11" s="153"/>
      <c r="E11" s="154" t="s">
        <v>64</v>
      </c>
      <c r="F11" s="154"/>
      <c r="G11" s="203">
        <f>SUM(G6:G10)</f>
        <v>1082039</v>
      </c>
      <c r="H11" s="153">
        <f>SUM(H6:H10)</f>
        <v>3040</v>
      </c>
      <c r="I11" s="153">
        <f>SUM(I6:I10)</f>
        <v>0</v>
      </c>
      <c r="J11" s="153">
        <f>SUM(J6:J10)</f>
        <v>53455</v>
      </c>
      <c r="K11" s="153">
        <f>SUM(K6:K10)</f>
        <v>637</v>
      </c>
      <c r="L11" s="155">
        <f>IFERROR(K11/J11,"-")</f>
        <v>0.011916565335329</v>
      </c>
      <c r="M11" s="156">
        <f>SUM(M6:M10)</f>
        <v>122</v>
      </c>
      <c r="N11" s="156">
        <f>SUM(N6:N10)</f>
        <v>141</v>
      </c>
      <c r="O11" s="155">
        <f>IFERROR(M11/K11,"-")</f>
        <v>0.19152276295133</v>
      </c>
      <c r="P11" s="157">
        <f>IFERROR(G11/K11,"-")</f>
        <v>1698.6483516484</v>
      </c>
      <c r="Q11" s="158">
        <f>SUM(Q6:Q10)</f>
        <v>58</v>
      </c>
      <c r="R11" s="155">
        <f>IFERROR(Q11/K11,"-")</f>
        <v>0.09105180533752</v>
      </c>
      <c r="S11" s="203">
        <f>SUM(S6:S10)</f>
        <v>2277000</v>
      </c>
      <c r="T11" s="203">
        <f>IFERROR(S11/K11,"-")</f>
        <v>3574.568288854</v>
      </c>
      <c r="U11" s="203">
        <f>IFERROR(S11/Q11,"-")</f>
        <v>39258.620689655</v>
      </c>
      <c r="V11" s="203">
        <f>S11-G11</f>
        <v>1194961</v>
      </c>
      <c r="W11" s="159">
        <f>S11/G11</f>
        <v>2.1043603788773</v>
      </c>
      <c r="X11" s="160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