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<sst xmlns="http://schemas.openxmlformats.org/spreadsheetml/2006/main" uniqueCount="80">
  <si>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</si>
  <si>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</si>
  <si>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</si>
  <si>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</si>
  <si>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</si>
  <si>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</si>
  <si>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</si>
  <si>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</si>
  <si>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</si>
  <si>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</si>
  <si>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</si>
  <si>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</si>
  <si>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</si>
  <si>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</si>
  <si>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</si>
  <si>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</si>
  <si>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</si>
  <si>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</si>
  <si>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</si>
  <si>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</si>
  <si>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</si>
  <si>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</si>
  <si>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</si>
  <si>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</si>
  <si>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</si>
  <si>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04月</t>
  </si>
  <si>
    <t>どきどき</t>
  </si>
  <si>
    <t>最終更新日</t>
  </si>
  <si>
    <t>05月10日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</si>
  <si>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</si>
  <si>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</si>
  <si>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</si>
  <si>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</si>
  <si>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</si>
  <si>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</si>
  <si>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</si>
  <si>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</si>
  <si>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</si>
  <si>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</si>
  <si>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</si>
  <si>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</si>
  <si>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</si>
  <si>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</si>
  <si>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</si>
  <si>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</si>
  <si>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</si>
  <si>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</si>
  <si>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</si>
  <si>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</si>
  <si>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</si>
  <si>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</si>
  <si>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</si>
  <si>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</si>
  <si>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</si>
  <si>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</si>
  <si>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</si>
  <si>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</si>
  <si>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</si>
  <si>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</si>
  <si>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</si>
  <si>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aa013</t>
  </si>
  <si>
    <t>MDメルマガ</t>
  </si>
  <si>
    <t>4/1～4/30</t>
  </si>
  <si>
    <t>adit001</t>
  </si>
  <si>
    <t>b01</t>
  </si>
  <si>
    <t>ADマッチング ios</t>
  </si>
  <si>
    <t>adit002</t>
  </si>
  <si>
    <t>ADマッチング android</t>
  </si>
  <si>
    <t>adit003</t>
  </si>
  <si>
    <t>ADマッチング 補填用</t>
  </si>
  <si>
    <t>adit004</t>
  </si>
  <si>
    <t>アフィリエイト TOTAL</t>
  </si>
  <si>
    <t>●リスティング 広告</t>
  </si>
  <si>
    <t>adyd</t>
  </si>
  <si>
    <t>YDN（ディスプレイ広告）</t>
  </si>
  <si>
    <t>adys</t>
  </si>
  <si>
    <t>YDN（検索広告）</t>
  </si>
  <si>
    <t>adli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</si>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</sst>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5</v>
      </c>
      <c r="D6" s="214">
        <v>0</v>
      </c>
      <c r="E6" s="36">
        <v>2</v>
      </c>
      <c r="F6" s="36">
        <v>0</v>
      </c>
      <c r="G6" s="36">
        <v>733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9">
        <v>0</v>
      </c>
      <c r="S6" s="220" t="str">
        <f>IFERROR(R6/J6,"-")</f>
        <v>-</v>
      </c>
      <c r="T6" s="220" t="str">
        <f>IFERROR(R6/P6,"-")</f>
        <v>-</v>
      </c>
      <c r="U6" s="214">
        <f>IFERROR(R6-D6,"-")</f>
        <v>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3</v>
      </c>
      <c r="D7" s="214">
        <v>1045752</v>
      </c>
      <c r="E7" s="36">
        <v>1927</v>
      </c>
      <c r="F7" s="36">
        <v>0</v>
      </c>
      <c r="G7" s="36">
        <v>54348</v>
      </c>
      <c r="H7" s="43">
        <v>439</v>
      </c>
      <c r="I7" s="44">
        <v>4</v>
      </c>
      <c r="J7" s="47">
        <f>H7+I7</f>
        <v>443</v>
      </c>
      <c r="K7" s="37">
        <f>IFERROR(J7/G7,"-")</f>
        <v>0.0081511739162435</v>
      </c>
      <c r="L7" s="36">
        <v>142</v>
      </c>
      <c r="M7" s="36">
        <v>87</v>
      </c>
      <c r="N7" s="37">
        <f>IFERROR(L7/J7,"-")</f>
        <v>0.32054176072235</v>
      </c>
      <c r="O7" s="38">
        <f>IFERROR(D7/J7,"-")</f>
        <v>2360.6139954853</v>
      </c>
      <c r="P7" s="39">
        <v>45</v>
      </c>
      <c r="Q7" s="37">
        <f>IFERROR(P7/J7,"-")</f>
        <v>0.10158013544018</v>
      </c>
      <c r="R7" s="219">
        <v>1467008</v>
      </c>
      <c r="S7" s="220">
        <f>IFERROR(R7/J7,"-")</f>
        <v>3311.5304740406</v>
      </c>
      <c r="T7" s="220">
        <f>IFERROR(R7/P7,"-")</f>
        <v>32600.177777778</v>
      </c>
      <c r="U7" s="214">
        <f>IFERROR(R7-D7,"-")</f>
        <v>421256</v>
      </c>
      <c r="V7" s="40">
        <f>R7/D7</f>
        <v>1.4028259090109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1045752</v>
      </c>
      <c r="E10" s="21">
        <f>SUM(E6:E8)</f>
        <v>1929</v>
      </c>
      <c r="F10" s="21">
        <f>SUM(F6:F8)</f>
        <v>0</v>
      </c>
      <c r="G10" s="21">
        <f>SUM(G6:G8)</f>
        <v>55081</v>
      </c>
      <c r="H10" s="21">
        <f>SUM(H6:H8)</f>
        <v>439</v>
      </c>
      <c r="I10" s="21">
        <f>SUM(I6:I8)</f>
        <v>4</v>
      </c>
      <c r="J10" s="21">
        <f>SUM(J6:J8)</f>
        <v>443</v>
      </c>
      <c r="K10" s="22">
        <f>IFERROR(J10/G10,"-")</f>
        <v>0.0080427007498048</v>
      </c>
      <c r="L10" s="33">
        <f>SUM(L6:L8)</f>
        <v>142</v>
      </c>
      <c r="M10" s="33">
        <f>SUM(M6:M8)</f>
        <v>87</v>
      </c>
      <c r="N10" s="22">
        <f>IFERROR(L10/J10,"-")</f>
        <v>0.32054176072235</v>
      </c>
      <c r="O10" s="23">
        <f>IFERROR(D10/J10,"-")</f>
        <v>2360.6139954853</v>
      </c>
      <c r="P10" s="24">
        <f>SUM(P6:P8)</f>
        <v>45</v>
      </c>
      <c r="Q10" s="22">
        <f>IFERROR(P10/J10,"-")</f>
        <v>0.10158013544018</v>
      </c>
      <c r="R10" s="25">
        <f>SUM(R6:R8)</f>
        <v>1467008</v>
      </c>
      <c r="S10" s="25">
        <f>IFERROR(R10/J10,"-")</f>
        <v>3311.5304740406</v>
      </c>
      <c r="T10" s="25">
        <f>IFERROR(R10/P10,"-")</f>
        <v>32600.177777778</v>
      </c>
      <c r="U10" s="26">
        <f>SUM(U6:U8)</f>
        <v>421256</v>
      </c>
      <c r="V10" s="27">
        <f>IFERROR(R10/D10,"-")</f>
        <v>1.4028259090109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60</v>
      </c>
      <c r="C6" s="222"/>
      <c r="D6" s="222"/>
      <c r="E6" s="79" t="s">
        <v>61</v>
      </c>
      <c r="F6" s="79" t="s">
        <v>62</v>
      </c>
      <c r="G6" s="201">
        <v>0</v>
      </c>
      <c r="H6" s="201">
        <v>1900</v>
      </c>
      <c r="I6" s="80">
        <v>2</v>
      </c>
      <c r="J6" s="80">
        <v>0</v>
      </c>
      <c r="K6" s="80">
        <v>733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22" t="s">
        <v>63</v>
      </c>
      <c r="C7" s="222"/>
      <c r="D7" s="222" t="s">
        <v>64</v>
      </c>
      <c r="E7" s="79" t="s">
        <v>65</v>
      </c>
      <c r="F7" s="79" t="s">
        <v>62</v>
      </c>
      <c r="G7" s="201">
        <v>0</v>
      </c>
      <c r="H7" s="201">
        <v>2000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 t="str">
        <f>Y8</f>
        <v>0</v>
      </c>
      <c r="B8" s="222" t="s">
        <v>66</v>
      </c>
      <c r="C8" s="222"/>
      <c r="D8" s="222" t="s">
        <v>64</v>
      </c>
      <c r="E8" s="79" t="s">
        <v>67</v>
      </c>
      <c r="F8" s="79" t="s">
        <v>62</v>
      </c>
      <c r="G8" s="201">
        <v>0</v>
      </c>
      <c r="H8" s="201">
        <v>2000</v>
      </c>
      <c r="I8" s="80">
        <v>0</v>
      </c>
      <c r="J8" s="80">
        <v>0</v>
      </c>
      <c r="K8" s="80">
        <v>0</v>
      </c>
      <c r="L8" s="81">
        <v>0</v>
      </c>
      <c r="M8" s="82">
        <v>0</v>
      </c>
      <c r="N8" s="83" t="str">
        <f>IFERROR(L8/K8,"-")</f>
        <v>-</v>
      </c>
      <c r="O8" s="80">
        <v>0</v>
      </c>
      <c r="P8" s="80">
        <v>0</v>
      </c>
      <c r="Q8" s="83" t="str">
        <f>IFERROR(O8/L8,"-")</f>
        <v>-</v>
      </c>
      <c r="R8" s="84" t="str">
        <f>IFERROR(G8/SUM(L8:L8),"-")</f>
        <v>-</v>
      </c>
      <c r="S8" s="85">
        <v>0</v>
      </c>
      <c r="T8" s="83" t="str">
        <f>IF(L8=0,"-",S8/L8)</f>
        <v>-</v>
      </c>
      <c r="U8" s="206"/>
      <c r="V8" s="207" t="str">
        <f>IFERROR(U8/L8,"-")</f>
        <v>-</v>
      </c>
      <c r="W8" s="207" t="str">
        <f>IFERROR(U8/S8,"-")</f>
        <v>-</v>
      </c>
      <c r="X8" s="208">
        <f>SUM(U8:U8)-SUM(G8:G8)</f>
        <v>0</v>
      </c>
      <c r="Y8" s="87" t="str">
        <f>SUM(U8:U8)/SUM(G8:G8)</f>
        <v>0</v>
      </c>
      <c r="AA8" s="88"/>
      <c r="AB8" s="89" t="str">
        <f>IF(L8=0,"",IF(AA8=0,"",(AA8/L8)))</f>
        <v/>
      </c>
      <c r="AC8" s="88"/>
      <c r="AD8" s="90" t="str">
        <f>IFERROR(AC8/AA8,"-")</f>
        <v>-</v>
      </c>
      <c r="AE8" s="91"/>
      <c r="AF8" s="92" t="str">
        <f>IFERROR(AE8/AA8,"-")</f>
        <v>-</v>
      </c>
      <c r="AG8" s="93"/>
      <c r="AH8" s="93"/>
      <c r="AI8" s="93"/>
      <c r="AJ8" s="94"/>
      <c r="AK8" s="95" t="str">
        <f>IF(L8=0,"",IF(AJ8=0,"",(AJ8/L8)))</f>
        <v/>
      </c>
      <c r="AL8" s="94"/>
      <c r="AM8" s="96" t="str">
        <f>IFERROR(AL8/AJ8,"-")</f>
        <v>-</v>
      </c>
      <c r="AN8" s="97"/>
      <c r="AO8" s="98" t="str">
        <f>IFERROR(AN8/AJ8,"-")</f>
        <v>-</v>
      </c>
      <c r="AP8" s="99"/>
      <c r="AQ8" s="99"/>
      <c r="AR8" s="99"/>
      <c r="AS8" s="100"/>
      <c r="AT8" s="101" t="str">
        <f>IF(L8=0,"",IF(AS8=0,"",(AS8/L8)))</f>
        <v/>
      </c>
      <c r="AU8" s="100"/>
      <c r="AV8" s="102" t="str">
        <f>IFERROR(AU8/AS8,"-")</f>
        <v>-</v>
      </c>
      <c r="AW8" s="103"/>
      <c r="AX8" s="104" t="str">
        <f>IFERROR(AW8/AS8,"-")</f>
        <v>-</v>
      </c>
      <c r="AY8" s="105"/>
      <c r="AZ8" s="105"/>
      <c r="BA8" s="105"/>
      <c r="BB8" s="106"/>
      <c r="BC8" s="107" t="str">
        <f>IF(L8=0,"",IF(BB8=0,"",(BB8/L8)))</f>
        <v/>
      </c>
      <c r="BD8" s="106"/>
      <c r="BE8" s="108" t="str">
        <f>IFERROR(BD8/BB8,"-")</f>
        <v>-</v>
      </c>
      <c r="BF8" s="109"/>
      <c r="BG8" s="110" t="str">
        <f>IFERROR(BF8/BB8,"-")</f>
        <v>-</v>
      </c>
      <c r="BH8" s="111"/>
      <c r="BI8" s="111"/>
      <c r="BJ8" s="111"/>
      <c r="BK8" s="112"/>
      <c r="BL8" s="113" t="str">
        <f>IF(L8=0,"",IF(BK8=0,"",(BK8/L8)))</f>
        <v/>
      </c>
      <c r="BM8" s="114"/>
      <c r="BN8" s="115" t="str">
        <f>IFERROR(BM8/BK8,"-")</f>
        <v>-</v>
      </c>
      <c r="BO8" s="116"/>
      <c r="BP8" s="117" t="str">
        <f>IFERROR(BO8/BK8,"-")</f>
        <v>-</v>
      </c>
      <c r="BQ8" s="118"/>
      <c r="BR8" s="118"/>
      <c r="BS8" s="118"/>
      <c r="BT8" s="119"/>
      <c r="BU8" s="120" t="str">
        <f>IF(L8=0,"",IF(BT8=0,"",(BT8/L8)))</f>
        <v/>
      </c>
      <c r="BV8" s="121"/>
      <c r="BW8" s="122" t="str">
        <f>IFERROR(BV8/BT8,"-")</f>
        <v>-</v>
      </c>
      <c r="BX8" s="123"/>
      <c r="BY8" s="124" t="str">
        <f>IFERROR(BX8/BT8,"-")</f>
        <v>-</v>
      </c>
      <c r="BZ8" s="125"/>
      <c r="CA8" s="125"/>
      <c r="CB8" s="125"/>
      <c r="CC8" s="126"/>
      <c r="CD8" s="127" t="str">
        <f>IF(L8=0,"",IF(CC8=0,"",(CC8/L8)))</f>
        <v/>
      </c>
      <c r="CE8" s="128"/>
      <c r="CF8" s="129" t="str">
        <f>IFERROR(CE8/CC8,"-")</f>
        <v>-</v>
      </c>
      <c r="CG8" s="130"/>
      <c r="CH8" s="131" t="str">
        <f>IFERROR(CG8/CC8,"-")</f>
        <v>-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22" t="s">
        <v>68</v>
      </c>
      <c r="C9" s="222"/>
      <c r="D9" s="222" t="s">
        <v>64</v>
      </c>
      <c r="E9" s="79" t="s">
        <v>69</v>
      </c>
      <c r="F9" s="79" t="s">
        <v>62</v>
      </c>
      <c r="G9" s="201">
        <v>0</v>
      </c>
      <c r="H9" s="201">
        <v>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22" t="s">
        <v>70</v>
      </c>
      <c r="C10" s="222"/>
      <c r="D10" s="222" t="s">
        <v>64</v>
      </c>
      <c r="E10" s="79" t="s">
        <v>69</v>
      </c>
      <c r="F10" s="79" t="s">
        <v>62</v>
      </c>
      <c r="G10" s="201">
        <v>0</v>
      </c>
      <c r="H10" s="201">
        <v>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 t="str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0</v>
      </c>
      <c r="H13" s="204"/>
      <c r="I13" s="154">
        <f>SUM(I6:I12)</f>
        <v>2</v>
      </c>
      <c r="J13" s="154">
        <f>SUM(J6:J12)</f>
        <v>0</v>
      </c>
      <c r="K13" s="154">
        <f>SUM(K6:K12)</f>
        <v>733</v>
      </c>
      <c r="L13" s="154">
        <f>SUM(L6:L12)</f>
        <v>0</v>
      </c>
      <c r="M13" s="154">
        <f>SUM(M6:M12)</f>
        <v>0</v>
      </c>
      <c r="N13" s="156">
        <f>IFERROR(L13/K13,"-")</f>
        <v>0</v>
      </c>
      <c r="O13" s="157">
        <f>SUM(O6:O12)</f>
        <v>0</v>
      </c>
      <c r="P13" s="157">
        <f>SUM(P6:P12)</f>
        <v>0</v>
      </c>
      <c r="Q13" s="156" t="str">
        <f>IFERROR(O13/L13,"-")</f>
        <v>-</v>
      </c>
      <c r="R13" s="158" t="str">
        <f>IFERROR(G13/L13,"-")</f>
        <v>-</v>
      </c>
      <c r="S13" s="159">
        <f>SUM(S6:S12)</f>
        <v>0</v>
      </c>
      <c r="T13" s="156" t="str">
        <f>IFERROR(S13/L13,"-")</f>
        <v>-</v>
      </c>
      <c r="U13" s="209">
        <f>SUM(U6:U12)</f>
        <v>0</v>
      </c>
      <c r="V13" s="209" t="str">
        <f>IFERROR(U13/L13,"-")</f>
        <v>-</v>
      </c>
      <c r="W13" s="209" t="str">
        <f>IFERROR(U13/S13,"-")</f>
        <v>-</v>
      </c>
      <c r="X13" s="209">
        <f>U13-G13</f>
        <v>0</v>
      </c>
      <c r="Y13" s="160" t="str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72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1.4041238607346</v>
      </c>
      <c r="B6" s="222" t="s">
        <v>73</v>
      </c>
      <c r="C6" s="222"/>
      <c r="D6" s="222"/>
      <c r="E6" s="79" t="s">
        <v>74</v>
      </c>
      <c r="F6" s="79" t="s">
        <v>62</v>
      </c>
      <c r="G6" s="208">
        <v>910894</v>
      </c>
      <c r="H6" s="80">
        <v>1626</v>
      </c>
      <c r="I6" s="80">
        <v>0</v>
      </c>
      <c r="J6" s="80">
        <v>34797</v>
      </c>
      <c r="K6" s="81">
        <v>388</v>
      </c>
      <c r="L6" s="83">
        <f>IFERROR(K6/J6,"-")</f>
        <v>0.011150386527574</v>
      </c>
      <c r="M6" s="80">
        <v>125</v>
      </c>
      <c r="N6" s="80">
        <v>68</v>
      </c>
      <c r="O6" s="83">
        <f>IFERROR(M6/(K6),"-")</f>
        <v>0.32216494845361</v>
      </c>
      <c r="P6" s="84">
        <f>IFERROR(G6/SUM(K6:K6),"-")</f>
        <v>2347.6649484536</v>
      </c>
      <c r="Q6" s="85">
        <v>37</v>
      </c>
      <c r="R6" s="83">
        <f>IF(K6=0,"-",Q6/K6)</f>
        <v>0.095360824742268</v>
      </c>
      <c r="S6" s="206">
        <v>1279008</v>
      </c>
      <c r="T6" s="207">
        <f>IFERROR(S6/K6,"-")</f>
        <v>3296.412371134</v>
      </c>
      <c r="U6" s="207">
        <f>IFERROR(S6/Q6,"-")</f>
        <v>34567.783783784</v>
      </c>
      <c r="V6" s="208">
        <f>SUM(S6:S6)-SUM(G6:G6)</f>
        <v>368114</v>
      </c>
      <c r="W6" s="87">
        <f>SUM(S6:S6)/SUM(G6:G6)</f>
        <v>1.4041238607346</v>
      </c>
      <c r="Y6" s="88">
        <v>1</v>
      </c>
      <c r="Z6" s="89">
        <f>IF(K6=0,"",IF(Y6=0,"",(Y6/K6)))</f>
        <v>0.0025773195876289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/>
      <c r="AI6" s="95">
        <f>IF(K6=0,"",IF(AH6=0,"",(AH6/K6)))</f>
        <v>0</v>
      </c>
      <c r="AJ6" s="94"/>
      <c r="AK6" s="96" t="str">
        <f>IFERROR(AJ6/AH6,"-")</f>
        <v>-</v>
      </c>
      <c r="AL6" s="97"/>
      <c r="AM6" s="98" t="str">
        <f>IFERROR(AL6/AH6,"-")</f>
        <v>-</v>
      </c>
      <c r="AN6" s="99"/>
      <c r="AO6" s="99"/>
      <c r="AP6" s="99"/>
      <c r="AQ6" s="100">
        <v>2</v>
      </c>
      <c r="AR6" s="101">
        <f>IF(K6=0,"",IF(AQ6=0,"",(AQ6/K6)))</f>
        <v>0.0051546391752577</v>
      </c>
      <c r="AS6" s="100">
        <v>1</v>
      </c>
      <c r="AT6" s="102">
        <f>IFERROR(AR6/AQ6,"-")</f>
        <v>0.0025773195876289</v>
      </c>
      <c r="AU6" s="103">
        <v>10000</v>
      </c>
      <c r="AV6" s="104">
        <f>IFERROR(AU6/AQ6,"-")</f>
        <v>5000</v>
      </c>
      <c r="AW6" s="105"/>
      <c r="AX6" s="105">
        <v>1</v>
      </c>
      <c r="AY6" s="105"/>
      <c r="AZ6" s="106">
        <v>13</v>
      </c>
      <c r="BA6" s="107">
        <f>IF(K6=0,"",IF(AZ6=0,"",(AZ6/K6)))</f>
        <v>0.033505154639175</v>
      </c>
      <c r="BB6" s="106"/>
      <c r="BC6" s="108">
        <f>IFERROR(BB6/AZ6,"-")</f>
        <v>0</v>
      </c>
      <c r="BD6" s="109"/>
      <c r="BE6" s="110">
        <f>IFERROR(BD6/AZ6,"-")</f>
        <v>0</v>
      </c>
      <c r="BF6" s="111"/>
      <c r="BG6" s="111"/>
      <c r="BH6" s="111"/>
      <c r="BI6" s="112">
        <v>115</v>
      </c>
      <c r="BJ6" s="113">
        <f>IF(K6=0,"",IF(BI6=0,"",(BI6/K6)))</f>
        <v>0.29639175257732</v>
      </c>
      <c r="BK6" s="114">
        <v>9</v>
      </c>
      <c r="BL6" s="115">
        <f>IFERROR(BK6/BI6,"-")</f>
        <v>0.078260869565217</v>
      </c>
      <c r="BM6" s="116">
        <v>180000</v>
      </c>
      <c r="BN6" s="117">
        <f>IFERROR(BM6/BI6,"-")</f>
        <v>1565.2173913043</v>
      </c>
      <c r="BO6" s="118">
        <v>6</v>
      </c>
      <c r="BP6" s="118">
        <v>1</v>
      </c>
      <c r="BQ6" s="118">
        <v>2</v>
      </c>
      <c r="BR6" s="119">
        <v>174</v>
      </c>
      <c r="BS6" s="120">
        <f>IF(K6=0,"",IF(BR6=0,"",(BR6/K6)))</f>
        <v>0.44845360824742</v>
      </c>
      <c r="BT6" s="121">
        <v>12</v>
      </c>
      <c r="BU6" s="122">
        <f>IFERROR(BT6/BR6,"-")</f>
        <v>0.068965517241379</v>
      </c>
      <c r="BV6" s="123">
        <v>230000</v>
      </c>
      <c r="BW6" s="124">
        <f>IFERROR(BV6/BR6,"-")</f>
        <v>1321.8390804598</v>
      </c>
      <c r="BX6" s="125">
        <v>7</v>
      </c>
      <c r="BY6" s="125"/>
      <c r="BZ6" s="125">
        <v>5</v>
      </c>
      <c r="CA6" s="126">
        <v>83</v>
      </c>
      <c r="CB6" s="127">
        <f>IF(K6=0,"",IF(CA6=0,"",(CA6/K6)))</f>
        <v>0.2139175257732</v>
      </c>
      <c r="CC6" s="128">
        <v>15</v>
      </c>
      <c r="CD6" s="129">
        <f>IFERROR(CC6/CA6,"-")</f>
        <v>0.18072289156627</v>
      </c>
      <c r="CE6" s="130">
        <v>859008</v>
      </c>
      <c r="CF6" s="131">
        <f>IFERROR(CE6/CA6,"-")</f>
        <v>10349.493975904</v>
      </c>
      <c r="CG6" s="132">
        <v>8</v>
      </c>
      <c r="CH6" s="132">
        <v>2</v>
      </c>
      <c r="CI6" s="132">
        <v>5</v>
      </c>
      <c r="CJ6" s="133">
        <v>37</v>
      </c>
      <c r="CK6" s="134">
        <v>1279008</v>
      </c>
      <c r="CL6" s="134">
        <v>365000</v>
      </c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75</v>
      </c>
      <c r="C7" s="222"/>
      <c r="D7" s="222"/>
      <c r="E7" s="79" t="s">
        <v>76</v>
      </c>
      <c r="F7" s="79" t="s">
        <v>62</v>
      </c>
      <c r="G7" s="208">
        <v>0</v>
      </c>
      <c r="H7" s="80">
        <v>3</v>
      </c>
      <c r="I7" s="80">
        <v>0</v>
      </c>
      <c r="J7" s="80">
        <v>0</v>
      </c>
      <c r="K7" s="81">
        <v>1</v>
      </c>
      <c r="L7" s="83" t="str">
        <f>IFERROR(K7/J7,"-")</f>
        <v>-</v>
      </c>
      <c r="M7" s="80">
        <v>0</v>
      </c>
      <c r="N7" s="80">
        <v>1</v>
      </c>
      <c r="O7" s="83">
        <f>IFERROR(M7/(K7),"-")</f>
        <v>0</v>
      </c>
      <c r="P7" s="84">
        <f>IFERROR(G7/SUM(K7:K7),"-")</f>
        <v>0</v>
      </c>
      <c r="Q7" s="85">
        <v>0</v>
      </c>
      <c r="R7" s="83">
        <f>IF(K7=0,"-",Q7/K7)</f>
        <v>0</v>
      </c>
      <c r="S7" s="206"/>
      <c r="T7" s="207">
        <f>IFERROR(S7/K7,"-")</f>
        <v>0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/>
      <c r="Z7" s="89">
        <f>IF(K7=0,"",IF(Y7=0,"",(Y7/K7)))</f>
        <v>0</v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/>
      <c r="AI7" s="95">
        <f>IF(K7=0,"",IF(AH7=0,"",(AH7/K7)))</f>
        <v>0</v>
      </c>
      <c r="AJ7" s="94"/>
      <c r="AK7" s="96" t="str">
        <f>IFERROR(AJ7/AH7,"-")</f>
        <v>-</v>
      </c>
      <c r="AL7" s="97"/>
      <c r="AM7" s="98" t="str">
        <f>IFERROR(AL7/AH7,"-")</f>
        <v>-</v>
      </c>
      <c r="AN7" s="99"/>
      <c r="AO7" s="99"/>
      <c r="AP7" s="99"/>
      <c r="AQ7" s="100">
        <v>1</v>
      </c>
      <c r="AR7" s="101">
        <f>IF(K7=0,"",IF(AQ7=0,"",(AQ7/K7)))</f>
        <v>1</v>
      </c>
      <c r="AS7" s="100"/>
      <c r="AT7" s="102">
        <f>IFERROR(AR7/AQ7,"-")</f>
        <v>1</v>
      </c>
      <c r="AU7" s="103"/>
      <c r="AV7" s="104">
        <f>IFERROR(AU7/AQ7,"-")</f>
        <v>0</v>
      </c>
      <c r="AW7" s="105"/>
      <c r="AX7" s="105"/>
      <c r="AY7" s="105"/>
      <c r="AZ7" s="106"/>
      <c r="BA7" s="107">
        <f>IF(K7=0,"",IF(AZ7=0,"",(AZ7/K7)))</f>
        <v>0</v>
      </c>
      <c r="BB7" s="106"/>
      <c r="BC7" s="108" t="str">
        <f>IFERROR(BB7/AZ7,"-")</f>
        <v>-</v>
      </c>
      <c r="BD7" s="109"/>
      <c r="BE7" s="110" t="str">
        <f>IFERROR(BD7/AZ7,"-")</f>
        <v>-</v>
      </c>
      <c r="BF7" s="111"/>
      <c r="BG7" s="111"/>
      <c r="BH7" s="111"/>
      <c r="BI7" s="112"/>
      <c r="BJ7" s="113">
        <f>IF(K7=0,"",IF(BI7=0,"",(BI7/K7)))</f>
        <v>0</v>
      </c>
      <c r="BK7" s="114"/>
      <c r="BL7" s="115" t="str">
        <f>IFERROR(BK7/BI7,"-")</f>
        <v>-</v>
      </c>
      <c r="BM7" s="116"/>
      <c r="BN7" s="117" t="str">
        <f>IFERROR(BM7/BI7,"-")</f>
        <v>-</v>
      </c>
      <c r="BO7" s="118"/>
      <c r="BP7" s="118"/>
      <c r="BQ7" s="118"/>
      <c r="BR7" s="119"/>
      <c r="BS7" s="120">
        <f>IF(K7=0,"",IF(BR7=0,"",(BR7/K7)))</f>
        <v>0</v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>
        <f>IF(K7=0,"",IF(CA7=0,"",(CA7/K7)))</f>
        <v>0</v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78">
        <f>W8</f>
        <v>1.3940589360661</v>
      </c>
      <c r="B8" s="222" t="s">
        <v>77</v>
      </c>
      <c r="C8" s="222"/>
      <c r="D8" s="222"/>
      <c r="E8" s="79" t="s">
        <v>78</v>
      </c>
      <c r="F8" s="79" t="s">
        <v>62</v>
      </c>
      <c r="G8" s="208">
        <v>134858</v>
      </c>
      <c r="H8" s="80">
        <v>298</v>
      </c>
      <c r="I8" s="80">
        <v>0</v>
      </c>
      <c r="J8" s="80">
        <v>19551</v>
      </c>
      <c r="K8" s="81">
        <v>54</v>
      </c>
      <c r="L8" s="83">
        <f>IFERROR(K8/J8,"-")</f>
        <v>0.0027620070584625</v>
      </c>
      <c r="M8" s="80">
        <v>17</v>
      </c>
      <c r="N8" s="80">
        <v>18</v>
      </c>
      <c r="O8" s="83">
        <f>IFERROR(M8/(K8),"-")</f>
        <v>0.31481481481481</v>
      </c>
      <c r="P8" s="84">
        <f>IFERROR(G8/SUM(K8:K8),"-")</f>
        <v>2497.3703703704</v>
      </c>
      <c r="Q8" s="85">
        <v>8</v>
      </c>
      <c r="R8" s="83">
        <f>IF(K8=0,"-",Q8/K8)</f>
        <v>0.14814814814815</v>
      </c>
      <c r="S8" s="206">
        <v>188000</v>
      </c>
      <c r="T8" s="207">
        <f>IFERROR(S8/K8,"-")</f>
        <v>3481.4814814815</v>
      </c>
      <c r="U8" s="207">
        <f>IFERROR(S8/Q8,"-")</f>
        <v>23500</v>
      </c>
      <c r="V8" s="208">
        <f>SUM(S8:S8)-SUM(G8:G8)</f>
        <v>53142</v>
      </c>
      <c r="W8" s="87">
        <f>SUM(S8:S8)/SUM(G8:G8)</f>
        <v>1.3940589360661</v>
      </c>
      <c r="Y8" s="88"/>
      <c r="Z8" s="89">
        <f>IF(K8=0,"",IF(Y8=0,"",(Y8/K8)))</f>
        <v>0</v>
      </c>
      <c r="AA8" s="88"/>
      <c r="AB8" s="90" t="str">
        <f>IFERROR(AA8/Y8,"-")</f>
        <v>-</v>
      </c>
      <c r="AC8" s="91"/>
      <c r="AD8" s="92" t="str">
        <f>IFERROR(AC8/Y8,"-")</f>
        <v>-</v>
      </c>
      <c r="AE8" s="93"/>
      <c r="AF8" s="93"/>
      <c r="AG8" s="93"/>
      <c r="AH8" s="94"/>
      <c r="AI8" s="95">
        <f>IF(K8=0,"",IF(AH8=0,"",(AH8/K8)))</f>
        <v>0</v>
      </c>
      <c r="AJ8" s="94"/>
      <c r="AK8" s="96" t="str">
        <f>IFERROR(AJ8/AH8,"-")</f>
        <v>-</v>
      </c>
      <c r="AL8" s="97"/>
      <c r="AM8" s="98" t="str">
        <f>IFERROR(AL8/AH8,"-")</f>
        <v>-</v>
      </c>
      <c r="AN8" s="99"/>
      <c r="AO8" s="99"/>
      <c r="AP8" s="99"/>
      <c r="AQ8" s="100"/>
      <c r="AR8" s="101">
        <f>IF(K8=0,"",IF(AQ8=0,"",(AQ8/K8)))</f>
        <v>0</v>
      </c>
      <c r="AS8" s="100"/>
      <c r="AT8" s="102" t="str">
        <f>IFERROR(AR8/AQ8,"-")</f>
        <v>-</v>
      </c>
      <c r="AU8" s="103"/>
      <c r="AV8" s="104" t="str">
        <f>IFERROR(AU8/AQ8,"-")</f>
        <v>-</v>
      </c>
      <c r="AW8" s="105"/>
      <c r="AX8" s="105"/>
      <c r="AY8" s="105"/>
      <c r="AZ8" s="106"/>
      <c r="BA8" s="107">
        <f>IF(K8=0,"",IF(AZ8=0,"",(AZ8/K8)))</f>
        <v>0</v>
      </c>
      <c r="BB8" s="106"/>
      <c r="BC8" s="108" t="str">
        <f>IFERROR(BB8/AZ8,"-")</f>
        <v>-</v>
      </c>
      <c r="BD8" s="109"/>
      <c r="BE8" s="110" t="str">
        <f>IFERROR(BD8/AZ8,"-")</f>
        <v>-</v>
      </c>
      <c r="BF8" s="111"/>
      <c r="BG8" s="111"/>
      <c r="BH8" s="111"/>
      <c r="BI8" s="112">
        <v>16</v>
      </c>
      <c r="BJ8" s="113">
        <f>IF(K8=0,"",IF(BI8=0,"",(BI8/K8)))</f>
        <v>0.2962962962963</v>
      </c>
      <c r="BK8" s="114">
        <v>2</v>
      </c>
      <c r="BL8" s="115">
        <f>IFERROR(BK8/BI8,"-")</f>
        <v>0.125</v>
      </c>
      <c r="BM8" s="116">
        <v>13000</v>
      </c>
      <c r="BN8" s="117">
        <f>IFERROR(BM8/BI8,"-")</f>
        <v>812.5</v>
      </c>
      <c r="BO8" s="118">
        <v>1</v>
      </c>
      <c r="BP8" s="118">
        <v>1</v>
      </c>
      <c r="BQ8" s="118"/>
      <c r="BR8" s="119">
        <v>26</v>
      </c>
      <c r="BS8" s="120">
        <f>IF(K8=0,"",IF(BR8=0,"",(BR8/K8)))</f>
        <v>0.48148148148148</v>
      </c>
      <c r="BT8" s="121">
        <v>4</v>
      </c>
      <c r="BU8" s="122">
        <f>IFERROR(BT8/BR8,"-")</f>
        <v>0.15384615384615</v>
      </c>
      <c r="BV8" s="123">
        <v>92000</v>
      </c>
      <c r="BW8" s="124">
        <f>IFERROR(BV8/BR8,"-")</f>
        <v>3538.4615384615</v>
      </c>
      <c r="BX8" s="125">
        <v>2</v>
      </c>
      <c r="BY8" s="125">
        <v>1</v>
      </c>
      <c r="BZ8" s="125">
        <v>1</v>
      </c>
      <c r="CA8" s="126">
        <v>12</v>
      </c>
      <c r="CB8" s="127">
        <f>IF(K8=0,"",IF(CA8=0,"",(CA8/K8)))</f>
        <v>0.22222222222222</v>
      </c>
      <c r="CC8" s="128">
        <v>2</v>
      </c>
      <c r="CD8" s="129">
        <f>IFERROR(CC8/CA8,"-")</f>
        <v>0.16666666666667</v>
      </c>
      <c r="CE8" s="130">
        <v>83000</v>
      </c>
      <c r="CF8" s="131">
        <f>IFERROR(CE8/CA8,"-")</f>
        <v>6916.6666666667</v>
      </c>
      <c r="CG8" s="132"/>
      <c r="CH8" s="132"/>
      <c r="CI8" s="132">
        <v>2</v>
      </c>
      <c r="CJ8" s="133">
        <v>8</v>
      </c>
      <c r="CK8" s="134">
        <v>188000</v>
      </c>
      <c r="CL8" s="134">
        <v>76000</v>
      </c>
      <c r="CM8" s="134"/>
      <c r="CN8" s="135" t="str">
        <f>IF(AND(CL8=0,CM8=0),"",IF(AND(CL8&lt;=100000,CM8&lt;=100000),"",IF(CL8/CK8&gt;0.7,"男高",IF(CM8/CK8&gt;0.7,"女高",""))))</f>
        <v/>
      </c>
    </row>
    <row r="9" spans="1:94">
      <c r="A9" s="136"/>
      <c r="B9" s="55"/>
      <c r="C9" s="137"/>
      <c r="D9" s="138"/>
      <c r="E9" s="79"/>
      <c r="F9" s="79"/>
      <c r="G9" s="211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76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136"/>
      <c r="B10" s="150"/>
      <c r="C10" s="80"/>
      <c r="D10" s="80"/>
      <c r="E10" s="151"/>
      <c r="F10" s="152"/>
      <c r="G10" s="212"/>
      <c r="H10" s="139"/>
      <c r="I10" s="139"/>
      <c r="J10" s="80"/>
      <c r="K10" s="80"/>
      <c r="L10" s="140"/>
      <c r="M10" s="140"/>
      <c r="N10" s="80"/>
      <c r="O10" s="140"/>
      <c r="P10" s="86"/>
      <c r="Q10" s="86"/>
      <c r="R10" s="86"/>
      <c r="S10" s="206"/>
      <c r="T10" s="206"/>
      <c r="U10" s="206"/>
      <c r="V10" s="206"/>
      <c r="W10" s="140"/>
      <c r="X10" s="153"/>
      <c r="Y10" s="141"/>
      <c r="Z10" s="142"/>
      <c r="AA10" s="141"/>
      <c r="AB10" s="143"/>
      <c r="AC10" s="144"/>
      <c r="AD10" s="145"/>
      <c r="AE10" s="146"/>
      <c r="AF10" s="146"/>
      <c r="AG10" s="146"/>
      <c r="AH10" s="141"/>
      <c r="AI10" s="142"/>
      <c r="AJ10" s="141"/>
      <c r="AK10" s="143"/>
      <c r="AL10" s="144"/>
      <c r="AM10" s="145"/>
      <c r="AN10" s="146"/>
      <c r="AO10" s="146"/>
      <c r="AP10" s="146"/>
      <c r="AQ10" s="141"/>
      <c r="AR10" s="142"/>
      <c r="AS10" s="141"/>
      <c r="AT10" s="143"/>
      <c r="AU10" s="144"/>
      <c r="AV10" s="145"/>
      <c r="AW10" s="146"/>
      <c r="AX10" s="146"/>
      <c r="AY10" s="146"/>
      <c r="AZ10" s="141"/>
      <c r="BA10" s="142"/>
      <c r="BB10" s="141"/>
      <c r="BC10" s="143"/>
      <c r="BD10" s="144"/>
      <c r="BE10" s="145"/>
      <c r="BF10" s="146"/>
      <c r="BG10" s="146"/>
      <c r="BH10" s="146"/>
      <c r="BI10" s="77"/>
      <c r="BJ10" s="147"/>
      <c r="BK10" s="141"/>
      <c r="BL10" s="143"/>
      <c r="BM10" s="144"/>
      <c r="BN10" s="145"/>
      <c r="BO10" s="146"/>
      <c r="BP10" s="146"/>
      <c r="BQ10" s="146"/>
      <c r="BR10" s="77"/>
      <c r="BS10" s="147"/>
      <c r="BT10" s="141"/>
      <c r="BU10" s="143"/>
      <c r="BV10" s="144"/>
      <c r="BW10" s="145"/>
      <c r="BX10" s="146"/>
      <c r="BY10" s="146"/>
      <c r="BZ10" s="146"/>
      <c r="CA10" s="77"/>
      <c r="CB10" s="147"/>
      <c r="CC10" s="141"/>
      <c r="CD10" s="143"/>
      <c r="CE10" s="144"/>
      <c r="CF10" s="145"/>
      <c r="CG10" s="146"/>
      <c r="CH10" s="146"/>
      <c r="CI10" s="146"/>
      <c r="CJ10" s="148"/>
      <c r="CK10" s="144"/>
      <c r="CL10" s="144"/>
      <c r="CM10" s="144"/>
      <c r="CN10" s="149"/>
    </row>
    <row r="11" spans="1:94">
      <c r="A11" s="70">
        <f>W11</f>
        <v>1.4028259090109</v>
      </c>
      <c r="B11" s="154"/>
      <c r="C11" s="154"/>
      <c r="D11" s="154"/>
      <c r="E11" s="155" t="s">
        <v>79</v>
      </c>
      <c r="F11" s="155"/>
      <c r="G11" s="209">
        <f>SUM(G6:G10)</f>
        <v>1045752</v>
      </c>
      <c r="H11" s="154">
        <f>SUM(H6:H10)</f>
        <v>1927</v>
      </c>
      <c r="I11" s="154">
        <f>SUM(I6:I10)</f>
        <v>0</v>
      </c>
      <c r="J11" s="154">
        <f>SUM(J6:J10)</f>
        <v>54348</v>
      </c>
      <c r="K11" s="154">
        <f>SUM(K6:K10)</f>
        <v>443</v>
      </c>
      <c r="L11" s="156">
        <f>IFERROR(K11/J11,"-")</f>
        <v>0.0081511739162435</v>
      </c>
      <c r="M11" s="157">
        <f>SUM(M6:M10)</f>
        <v>142</v>
      </c>
      <c r="N11" s="157">
        <f>SUM(N6:N10)</f>
        <v>87</v>
      </c>
      <c r="O11" s="156">
        <f>IFERROR(M11/K11,"-")</f>
        <v>0.32054176072235</v>
      </c>
      <c r="P11" s="158">
        <f>IFERROR(G11/K11,"-")</f>
        <v>2360.6139954853</v>
      </c>
      <c r="Q11" s="159">
        <f>SUM(Q6:Q10)</f>
        <v>45</v>
      </c>
      <c r="R11" s="156">
        <f>IFERROR(Q11/K11,"-")</f>
        <v>0.10158013544018</v>
      </c>
      <c r="S11" s="209">
        <f>SUM(S6:S10)</f>
        <v>1467008</v>
      </c>
      <c r="T11" s="209">
        <f>IFERROR(S11/K11,"-")</f>
        <v>3311.5304740406</v>
      </c>
      <c r="U11" s="209">
        <f>IFERROR(S11/Q11,"-")</f>
        <v>32600.177777778</v>
      </c>
      <c r="V11" s="209">
        <f>S11-G11</f>
        <v>421256</v>
      </c>
      <c r="W11" s="160">
        <f>S11/G11</f>
        <v>1.4028259090109</v>
      </c>
      <c r="X11" s="161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