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<sst xmlns="http://schemas.openxmlformats.org/spreadsheetml/2006/main" uniqueCount="81">
  <si>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</si>
  <si>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</si>
  <si>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</si>
  <si>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</si>
  <si>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</si>
  <si>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</si>
  <si>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</si>
  <si>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</si>
  <si>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</si>
  <si>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</si>
  <si>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</si>
  <si>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</si>
  <si>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</si>
  <si>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</si>
  <si>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</si>
  <si>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</si>
  <si>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</si>
  <si>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</si>
  <si>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</si>
  <si>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</si>
  <si>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</si>
  <si>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</si>
  <si>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</si>
  <si>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</si>
  <si>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</si>
  <si>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</si>
  <si>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</si>
  <si>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</si>
  <si>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</si>
  <si>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</si>
  <si>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</si>
  <si>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</si>
  <si>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</si>
  <si>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</si>
  <si>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</si>
  <si>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</si>
  <si>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</si>
  <si>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</si>
  <si>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</si>
  <si>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</si>
  <si>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</si>
  <si>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</si>
  <si>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</si>
  <si>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</si>
  <si>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</si>
  <si>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</si>
  <si>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</si>
  <si>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</si>
  <si>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</si>
  <si>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</si>
  <si>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</si>
  <si>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</si>
  <si>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</si>
  <si>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</si>
  <si>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</si>
  <si>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</si>
  <si>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</si>
  <si>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</si>
  <si>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</si>
  <si>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</si>
  <si>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adit001</t>
  </si>
  <si>
    <t>b01</t>
  </si>
  <si>
    <t>ADマッチング ios</t>
  </si>
  <si>
    <t>11/15～11/30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</si>
  <si>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</si>
  <si>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</si>
  <si>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</si>
  <si>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</si>
  <si>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</si>
  <si>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</si>
  <si>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</si>
  <si>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</si>
  <si>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</si>
  <si>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11/1～11/30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</si>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</sst>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4</v>
      </c>
      <c r="D6" s="214">
        <v>10730000</v>
      </c>
      <c r="E6" s="36">
        <v>249</v>
      </c>
      <c r="F6" s="36">
        <v>0</v>
      </c>
      <c r="G6" s="36">
        <v>772</v>
      </c>
      <c r="H6" s="43">
        <v>129</v>
      </c>
      <c r="I6" s="44">
        <v>0</v>
      </c>
      <c r="J6" s="47">
        <f>H6+I6</f>
        <v>129</v>
      </c>
      <c r="K6" s="37">
        <f>IFERROR(J6/G6,"-")</f>
        <v>0.16709844559585</v>
      </c>
      <c r="L6" s="36">
        <v>2</v>
      </c>
      <c r="M6" s="36">
        <v>39</v>
      </c>
      <c r="N6" s="37">
        <f>IFERROR(L6/J6,"-")</f>
        <v>0.015503875968992</v>
      </c>
      <c r="O6" s="38">
        <f>IFERROR(D6/J6,"-")</f>
        <v>83178.294573643</v>
      </c>
      <c r="P6" s="39">
        <v>5</v>
      </c>
      <c r="Q6" s="37">
        <f>IFERROR(P6/J6,"-")</f>
        <v>0.038759689922481</v>
      </c>
      <c r="R6" s="219">
        <v>19000</v>
      </c>
      <c r="S6" s="220">
        <f>IFERROR(R6/J6,"-")</f>
        <v>147.28682170543</v>
      </c>
      <c r="T6" s="220">
        <f>IFERROR(R6/P6,"-")</f>
        <v>3800</v>
      </c>
      <c r="U6" s="214">
        <f>IFERROR(R6-D6,"-")</f>
        <v>-10711000</v>
      </c>
      <c r="V6" s="40">
        <f>R6/D6</f>
        <v>0.0017707362534949</v>
      </c>
      <c r="W6" s="34"/>
      <c r="X6" s="46"/>
    </row>
    <row r="7" spans="1:24">
      <c r="A7" s="35"/>
      <c r="B7" s="41" t="s">
        <v>24</v>
      </c>
      <c r="C7" s="41">
        <v>4</v>
      </c>
      <c r="D7" s="214">
        <v>1379881</v>
      </c>
      <c r="E7" s="36">
        <v>2027</v>
      </c>
      <c r="F7" s="36">
        <v>0</v>
      </c>
      <c r="G7" s="36">
        <v>51318</v>
      </c>
      <c r="H7" s="43">
        <v>568</v>
      </c>
      <c r="I7" s="44">
        <v>0</v>
      </c>
      <c r="J7" s="47">
        <f>H7+I7</f>
        <v>568</v>
      </c>
      <c r="K7" s="37">
        <f>IFERROR(J7/G7,"-")</f>
        <v>0.011068241162945</v>
      </c>
      <c r="L7" s="36">
        <v>30</v>
      </c>
      <c r="M7" s="36">
        <v>190</v>
      </c>
      <c r="N7" s="37">
        <f>IFERROR(L7/J7,"-")</f>
        <v>0.052816901408451</v>
      </c>
      <c r="O7" s="38">
        <f>IFERROR(D7/J7,"-")</f>
        <v>2429.3679577465</v>
      </c>
      <c r="P7" s="39">
        <v>61</v>
      </c>
      <c r="Q7" s="37">
        <f>IFERROR(P7/J7,"-")</f>
        <v>0.10739436619718</v>
      </c>
      <c r="R7" s="219">
        <v>3550230</v>
      </c>
      <c r="S7" s="220">
        <f>IFERROR(R7/J7,"-")</f>
        <v>6250.4049295775</v>
      </c>
      <c r="T7" s="220">
        <f>IFERROR(R7/P7,"-")</f>
        <v>58200.491803279</v>
      </c>
      <c r="U7" s="214">
        <f>IFERROR(R7-D7,"-")</f>
        <v>2170349</v>
      </c>
      <c r="V7" s="40">
        <f>R7/D7</f>
        <v>2.5728522966836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12109881</v>
      </c>
      <c r="E10" s="21">
        <f>SUM(E6:E8)</f>
        <v>2276</v>
      </c>
      <c r="F10" s="21">
        <f>SUM(F6:F8)</f>
        <v>0</v>
      </c>
      <c r="G10" s="21">
        <f>SUM(G6:G8)</f>
        <v>52090</v>
      </c>
      <c r="H10" s="21">
        <f>SUM(H6:H8)</f>
        <v>697</v>
      </c>
      <c r="I10" s="21">
        <f>SUM(I6:I8)</f>
        <v>0</v>
      </c>
      <c r="J10" s="21">
        <f>SUM(J6:J8)</f>
        <v>697</v>
      </c>
      <c r="K10" s="22">
        <f>IFERROR(J10/G10,"-")</f>
        <v>0.013380687272029</v>
      </c>
      <c r="L10" s="33">
        <f>SUM(L6:L8)</f>
        <v>32</v>
      </c>
      <c r="M10" s="33">
        <f>SUM(M6:M8)</f>
        <v>229</v>
      </c>
      <c r="N10" s="22">
        <f>IFERROR(L10/J10,"-")</f>
        <v>0.045911047345768</v>
      </c>
      <c r="O10" s="23">
        <f>IFERROR(D10/J10,"-")</f>
        <v>17374.291248207</v>
      </c>
      <c r="P10" s="24">
        <f>SUM(P6:P8)</f>
        <v>66</v>
      </c>
      <c r="Q10" s="22">
        <f>IFERROR(P10/J10,"-")</f>
        <v>0.094691535150646</v>
      </c>
      <c r="R10" s="25">
        <f>SUM(R6:R8)</f>
        <v>3569230</v>
      </c>
      <c r="S10" s="25">
        <f>IFERROR(R10/J10,"-")</f>
        <v>5120.8464849354</v>
      </c>
      <c r="T10" s="25">
        <f>IFERROR(R10/P10,"-")</f>
        <v>54079.242424242</v>
      </c>
      <c r="U10" s="26">
        <f>SUM(U6:U8)</f>
        <v>-8540651</v>
      </c>
      <c r="V10" s="27">
        <f>IFERROR(R10/D10,"-")</f>
        <v>0.29473700030578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0.0028355387523629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4232000</v>
      </c>
      <c r="H6" s="201">
        <v>2000</v>
      </c>
      <c r="I6" s="80">
        <v>57</v>
      </c>
      <c r="J6" s="80">
        <v>0</v>
      </c>
      <c r="K6" s="80">
        <v>168</v>
      </c>
      <c r="L6" s="81">
        <v>46</v>
      </c>
      <c r="M6" s="82">
        <v>27</v>
      </c>
      <c r="N6" s="83">
        <f>IFERROR(L6/K6,"-")</f>
        <v>0.27380952380952</v>
      </c>
      <c r="O6" s="80">
        <v>0</v>
      </c>
      <c r="P6" s="80">
        <v>15</v>
      </c>
      <c r="Q6" s="83">
        <f>IFERROR(O6/L6,"-")</f>
        <v>0</v>
      </c>
      <c r="R6" s="84">
        <f>IFERROR(G6/SUM(L6:L6),"-")</f>
        <v>92000</v>
      </c>
      <c r="S6" s="85">
        <v>3</v>
      </c>
      <c r="T6" s="83">
        <f>IF(L6=0,"-",S6/L6)</f>
        <v>0.065217391304348</v>
      </c>
      <c r="U6" s="206">
        <v>12000</v>
      </c>
      <c r="V6" s="207">
        <f>IFERROR(U6/L6,"-")</f>
        <v>260.86956521739</v>
      </c>
      <c r="W6" s="207">
        <f>IFERROR(U6/S6,"-")</f>
        <v>4000</v>
      </c>
      <c r="X6" s="208">
        <f>SUM(U6:U6)-SUM(G6:G6)</f>
        <v>-4220000</v>
      </c>
      <c r="Y6" s="87">
        <f>SUM(U6:U6)/SUM(G6:G6)</f>
        <v>0.0028355387523629</v>
      </c>
      <c r="AA6" s="88">
        <v>19</v>
      </c>
      <c r="AB6" s="89">
        <f>IF(L6=0,"",IF(AA6=0,"",(AA6/L6)))</f>
        <v>0.41304347826087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13</v>
      </c>
      <c r="AK6" s="95">
        <f>IF(L6=0,"",IF(AJ6=0,"",(AJ6/L6)))</f>
        <v>0.28260869565217</v>
      </c>
      <c r="AL6" s="94">
        <v>1</v>
      </c>
      <c r="AM6" s="96">
        <f>IFERROR(AL6/AJ6,"-")</f>
        <v>0.076923076923077</v>
      </c>
      <c r="AN6" s="97">
        <v>6000</v>
      </c>
      <c r="AO6" s="98">
        <f>IFERROR(AN6/AJ6,"-")</f>
        <v>461.53846153846</v>
      </c>
      <c r="AP6" s="99"/>
      <c r="AQ6" s="99">
        <v>1</v>
      </c>
      <c r="AR6" s="99"/>
      <c r="AS6" s="100">
        <v>3</v>
      </c>
      <c r="AT6" s="101">
        <f>IF(L6=0,"",IF(AS6=0,"",(AS6/L6)))</f>
        <v>0.065217391304348</v>
      </c>
      <c r="AU6" s="100">
        <v>1</v>
      </c>
      <c r="AV6" s="102">
        <f>IFERROR(AU6/AS6,"-")</f>
        <v>0.33333333333333</v>
      </c>
      <c r="AW6" s="103">
        <v>3000</v>
      </c>
      <c r="AX6" s="104">
        <f>IFERROR(AW6/AS6,"-")</f>
        <v>1000</v>
      </c>
      <c r="AY6" s="105">
        <v>1</v>
      </c>
      <c r="AZ6" s="105"/>
      <c r="BA6" s="105"/>
      <c r="BB6" s="106">
        <v>2</v>
      </c>
      <c r="BC6" s="107">
        <f>IF(L6=0,"",IF(BB6=0,"",(BB6/L6)))</f>
        <v>0.043478260869565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7</v>
      </c>
      <c r="BL6" s="113">
        <f>IF(L6=0,"",IF(BK6=0,"",(BK6/L6)))</f>
        <v>0.15217391304348</v>
      </c>
      <c r="BM6" s="114">
        <v>1</v>
      </c>
      <c r="BN6" s="115">
        <f>IFERROR(BM6/BK6,"-")</f>
        <v>0.14285714285714</v>
      </c>
      <c r="BO6" s="116">
        <v>3000</v>
      </c>
      <c r="BP6" s="117">
        <f>IFERROR(BO6/BK6,"-")</f>
        <v>428.57142857143</v>
      </c>
      <c r="BQ6" s="118">
        <v>1</v>
      </c>
      <c r="BR6" s="118"/>
      <c r="BS6" s="118"/>
      <c r="BT6" s="119">
        <v>1</v>
      </c>
      <c r="BU6" s="120">
        <f>IF(L6=0,"",IF(BT6=0,"",(BT6/L6)))</f>
        <v>0.021739130434783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>
        <v>1</v>
      </c>
      <c r="CD6" s="127">
        <f>IF(L6=0,"",IF(CC6=0,"",(CC6/L6)))</f>
        <v>0.021739130434783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3</v>
      </c>
      <c r="CM6" s="134">
        <v>12000</v>
      </c>
      <c r="CN6" s="134">
        <v>6000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0.00046168051708218</v>
      </c>
      <c r="B7" s="222" t="s">
        <v>64</v>
      </c>
      <c r="C7" s="222"/>
      <c r="D7" s="222" t="s">
        <v>61</v>
      </c>
      <c r="E7" s="79" t="s">
        <v>65</v>
      </c>
      <c r="F7" s="79" t="s">
        <v>63</v>
      </c>
      <c r="G7" s="201">
        <v>6498000</v>
      </c>
      <c r="H7" s="201">
        <v>2000</v>
      </c>
      <c r="I7" s="80">
        <v>153</v>
      </c>
      <c r="J7" s="80">
        <v>0</v>
      </c>
      <c r="K7" s="80">
        <v>492</v>
      </c>
      <c r="L7" s="81">
        <v>57</v>
      </c>
      <c r="M7" s="82">
        <v>47</v>
      </c>
      <c r="N7" s="83">
        <f>IFERROR(L7/K7,"-")</f>
        <v>0.11585365853659</v>
      </c>
      <c r="O7" s="80">
        <v>2</v>
      </c>
      <c r="P7" s="80">
        <v>16</v>
      </c>
      <c r="Q7" s="83">
        <f>IFERROR(O7/L7,"-")</f>
        <v>0.035087719298246</v>
      </c>
      <c r="R7" s="84">
        <f>IFERROR(G7/SUM(L7:L7),"-")</f>
        <v>114000</v>
      </c>
      <c r="S7" s="85">
        <v>1</v>
      </c>
      <c r="T7" s="83">
        <f>IF(L7=0,"-",S7/L7)</f>
        <v>0.017543859649123</v>
      </c>
      <c r="U7" s="206">
        <v>3000</v>
      </c>
      <c r="V7" s="207">
        <f>IFERROR(U7/L7,"-")</f>
        <v>52.631578947368</v>
      </c>
      <c r="W7" s="207">
        <f>IFERROR(U7/S7,"-")</f>
        <v>3000</v>
      </c>
      <c r="X7" s="208">
        <f>SUM(U7:U7)-SUM(G7:G7)</f>
        <v>-6495000</v>
      </c>
      <c r="Y7" s="87">
        <f>SUM(U7:U7)/SUM(G7:G7)</f>
        <v>0.00046168051708218</v>
      </c>
      <c r="AA7" s="88">
        <v>10</v>
      </c>
      <c r="AB7" s="89">
        <f>IF(L7=0,"",IF(AA7=0,"",(AA7/L7)))</f>
        <v>0.17543859649123</v>
      </c>
      <c r="AC7" s="88"/>
      <c r="AD7" s="90">
        <f>IFERROR(AC7/AA7,"-")</f>
        <v>0</v>
      </c>
      <c r="AE7" s="91"/>
      <c r="AF7" s="92">
        <f>IFERROR(AE7/AA7,"-")</f>
        <v>0</v>
      </c>
      <c r="AG7" s="93"/>
      <c r="AH7" s="93"/>
      <c r="AI7" s="93"/>
      <c r="AJ7" s="94">
        <v>8</v>
      </c>
      <c r="AK7" s="95">
        <f>IF(L7=0,"",IF(AJ7=0,"",(AJ7/L7)))</f>
        <v>0.14035087719298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5</v>
      </c>
      <c r="AT7" s="101">
        <f>IF(L7=0,"",IF(AS7=0,"",(AS7/L7)))</f>
        <v>0.087719298245614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10</v>
      </c>
      <c r="BC7" s="107">
        <f>IF(L7=0,"",IF(BB7=0,"",(BB7/L7)))</f>
        <v>0.17543859649123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15</v>
      </c>
      <c r="BL7" s="113">
        <f>IF(L7=0,"",IF(BK7=0,"",(BK7/L7)))</f>
        <v>0.26315789473684</v>
      </c>
      <c r="BM7" s="114">
        <v>1</v>
      </c>
      <c r="BN7" s="115">
        <f>IFERROR(BM7/BK7,"-")</f>
        <v>0.066666666666667</v>
      </c>
      <c r="BO7" s="116">
        <v>3000</v>
      </c>
      <c r="BP7" s="117">
        <f>IFERROR(BO7/BK7,"-")</f>
        <v>200</v>
      </c>
      <c r="BQ7" s="118">
        <v>1</v>
      </c>
      <c r="BR7" s="118"/>
      <c r="BS7" s="118"/>
      <c r="BT7" s="119">
        <v>9</v>
      </c>
      <c r="BU7" s="120">
        <f>IF(L7=0,"",IF(BT7=0,"",(BT7/L7)))</f>
        <v>0.15789473684211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1</v>
      </c>
      <c r="CM7" s="134">
        <v>3000</v>
      </c>
      <c r="CN7" s="134">
        <v>3000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61</v>
      </c>
      <c r="E8" s="79" t="s">
        <v>67</v>
      </c>
      <c r="F8" s="79" t="s">
        <v>63</v>
      </c>
      <c r="G8" s="201">
        <v>0</v>
      </c>
      <c r="H8" s="201">
        <v>0</v>
      </c>
      <c r="I8" s="80">
        <v>39</v>
      </c>
      <c r="J8" s="80">
        <v>0</v>
      </c>
      <c r="K8" s="80">
        <v>112</v>
      </c>
      <c r="L8" s="81">
        <v>26</v>
      </c>
      <c r="M8" s="82">
        <v>21</v>
      </c>
      <c r="N8" s="83">
        <f>IFERROR(L8/K8,"-")</f>
        <v>0.23214285714286</v>
      </c>
      <c r="O8" s="80">
        <v>0</v>
      </c>
      <c r="P8" s="80">
        <v>8</v>
      </c>
      <c r="Q8" s="83">
        <f>IFERROR(O8/L8,"-")</f>
        <v>0</v>
      </c>
      <c r="R8" s="84">
        <f>IFERROR(G8/SUM(L8:L8),"-")</f>
        <v>0</v>
      </c>
      <c r="S8" s="85">
        <v>1</v>
      </c>
      <c r="T8" s="83">
        <f>IF(L8=0,"-",S8/L8)</f>
        <v>0.038461538461538</v>
      </c>
      <c r="U8" s="206">
        <v>4000</v>
      </c>
      <c r="V8" s="207">
        <f>IFERROR(U8/L8,"-")</f>
        <v>153.84615384615</v>
      </c>
      <c r="W8" s="207">
        <f>IFERROR(U8/S8,"-")</f>
        <v>4000</v>
      </c>
      <c r="X8" s="208">
        <f>SUM(U8:U8)-SUM(G8:G8)</f>
        <v>4000</v>
      </c>
      <c r="Y8" s="87" t="str">
        <f>SUM(U8:U8)/SUM(G8:G8)</f>
        <v>0</v>
      </c>
      <c r="AA8" s="88">
        <v>5</v>
      </c>
      <c r="AB8" s="89">
        <f>IF(L8=0,"",IF(AA8=0,"",(AA8/L8)))</f>
        <v>0.19230769230769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12</v>
      </c>
      <c r="AK8" s="95">
        <f>IF(L8=0,"",IF(AJ8=0,"",(AJ8/L8)))</f>
        <v>0.46153846153846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0.11538461538462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3</v>
      </c>
      <c r="BC8" s="107">
        <f>IF(L8=0,"",IF(BB8=0,"",(BB8/L8)))</f>
        <v>0.11538461538462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3</v>
      </c>
      <c r="BL8" s="113">
        <f>IF(L8=0,"",IF(BK8=0,"",(BK8/L8)))</f>
        <v>0.11538461538462</v>
      </c>
      <c r="BM8" s="114">
        <v>1</v>
      </c>
      <c r="BN8" s="115">
        <f>IFERROR(BM8/BK8,"-")</f>
        <v>0.33333333333333</v>
      </c>
      <c r="BO8" s="116">
        <v>4000</v>
      </c>
      <c r="BP8" s="117">
        <f>IFERROR(BO8/BK8,"-")</f>
        <v>1333.3333333333</v>
      </c>
      <c r="BQ8" s="118">
        <v>1</v>
      </c>
      <c r="BR8" s="118"/>
      <c r="BS8" s="118"/>
      <c r="BT8" s="119"/>
      <c r="BU8" s="120">
        <f>IF(L8=0,"",IF(BT8=0,"",(BT8/L8)))</f>
        <v>0</v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>
        <f>IF(L8=0,"",IF(CC8=0,"",(CC8/L8)))</f>
        <v>0</v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1</v>
      </c>
      <c r="CM8" s="134">
        <v>4000</v>
      </c>
      <c r="CN8" s="134">
        <v>4000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61</v>
      </c>
      <c r="E9" s="79" t="s">
        <v>67</v>
      </c>
      <c r="F9" s="79" t="s">
        <v>63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136"/>
      <c r="B10" s="55"/>
      <c r="C10" s="137"/>
      <c r="D10" s="138"/>
      <c r="E10" s="79"/>
      <c r="F10" s="79"/>
      <c r="G10" s="202"/>
      <c r="H10" s="202"/>
      <c r="I10" s="139"/>
      <c r="J10" s="139"/>
      <c r="K10" s="80"/>
      <c r="L10" s="80"/>
      <c r="M10" s="80"/>
      <c r="N10" s="140"/>
      <c r="O10" s="140"/>
      <c r="P10" s="80"/>
      <c r="Q10" s="140"/>
      <c r="R10" s="86"/>
      <c r="S10" s="86"/>
      <c r="T10" s="86"/>
      <c r="U10" s="206"/>
      <c r="V10" s="206"/>
      <c r="W10" s="206"/>
      <c r="X10" s="206"/>
      <c r="Y10" s="140"/>
      <c r="Z10" s="76"/>
      <c r="AA10" s="141"/>
      <c r="AB10" s="142"/>
      <c r="AC10" s="141"/>
      <c r="AD10" s="143"/>
      <c r="AE10" s="144"/>
      <c r="AF10" s="145"/>
      <c r="AG10" s="146"/>
      <c r="AH10" s="146"/>
      <c r="AI10" s="146"/>
      <c r="AJ10" s="141"/>
      <c r="AK10" s="142"/>
      <c r="AL10" s="141"/>
      <c r="AM10" s="143"/>
      <c r="AN10" s="144"/>
      <c r="AO10" s="145"/>
      <c r="AP10" s="146"/>
      <c r="AQ10" s="146"/>
      <c r="AR10" s="146"/>
      <c r="AS10" s="141"/>
      <c r="AT10" s="142"/>
      <c r="AU10" s="141"/>
      <c r="AV10" s="143"/>
      <c r="AW10" s="144"/>
      <c r="AX10" s="145"/>
      <c r="AY10" s="146"/>
      <c r="AZ10" s="146"/>
      <c r="BA10" s="146"/>
      <c r="BB10" s="141"/>
      <c r="BC10" s="142"/>
      <c r="BD10" s="141"/>
      <c r="BE10" s="143"/>
      <c r="BF10" s="144"/>
      <c r="BG10" s="145"/>
      <c r="BH10" s="146"/>
      <c r="BI10" s="146"/>
      <c r="BJ10" s="146"/>
      <c r="BK10" s="77"/>
      <c r="BL10" s="147"/>
      <c r="BM10" s="141"/>
      <c r="BN10" s="143"/>
      <c r="BO10" s="144"/>
      <c r="BP10" s="145"/>
      <c r="BQ10" s="146"/>
      <c r="BR10" s="146"/>
      <c r="BS10" s="146"/>
      <c r="BT10" s="77"/>
      <c r="BU10" s="147"/>
      <c r="BV10" s="141"/>
      <c r="BW10" s="143"/>
      <c r="BX10" s="144"/>
      <c r="BY10" s="145"/>
      <c r="BZ10" s="146"/>
      <c r="CA10" s="146"/>
      <c r="CB10" s="146"/>
      <c r="CC10" s="77"/>
      <c r="CD10" s="147"/>
      <c r="CE10" s="141"/>
      <c r="CF10" s="143"/>
      <c r="CG10" s="144"/>
      <c r="CH10" s="145"/>
      <c r="CI10" s="146"/>
      <c r="CJ10" s="146"/>
      <c r="CK10" s="146"/>
      <c r="CL10" s="148"/>
      <c r="CM10" s="144"/>
      <c r="CN10" s="144"/>
      <c r="CO10" s="144"/>
      <c r="CP10" s="149"/>
    </row>
    <row r="11" spans="1:96">
      <c r="A11" s="136"/>
      <c r="B11" s="150"/>
      <c r="C11" s="80"/>
      <c r="D11" s="80"/>
      <c r="E11" s="151"/>
      <c r="F11" s="152"/>
      <c r="G11" s="203"/>
      <c r="H11" s="203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153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70">
        <f>Y12</f>
        <v>0.0017707362534949</v>
      </c>
      <c r="B12" s="154"/>
      <c r="C12" s="154"/>
      <c r="D12" s="154"/>
      <c r="E12" s="155" t="s">
        <v>69</v>
      </c>
      <c r="F12" s="155"/>
      <c r="G12" s="204">
        <f>SUM(G6:G11)</f>
        <v>10730000</v>
      </c>
      <c r="H12" s="204"/>
      <c r="I12" s="154">
        <f>SUM(I6:I11)</f>
        <v>249</v>
      </c>
      <c r="J12" s="154">
        <f>SUM(J6:J11)</f>
        <v>0</v>
      </c>
      <c r="K12" s="154">
        <f>SUM(K6:K11)</f>
        <v>772</v>
      </c>
      <c r="L12" s="154">
        <f>SUM(L6:L11)</f>
        <v>129</v>
      </c>
      <c r="M12" s="154">
        <f>SUM(M6:M11)</f>
        <v>95</v>
      </c>
      <c r="N12" s="156">
        <f>IFERROR(L12/K12,"-")</f>
        <v>0.16709844559585</v>
      </c>
      <c r="O12" s="157">
        <f>SUM(O6:O11)</f>
        <v>2</v>
      </c>
      <c r="P12" s="157">
        <f>SUM(P6:P11)</f>
        <v>39</v>
      </c>
      <c r="Q12" s="156">
        <f>IFERROR(O12/L12,"-")</f>
        <v>0.015503875968992</v>
      </c>
      <c r="R12" s="158">
        <f>IFERROR(G12/L12,"-")</f>
        <v>83178.294573643</v>
      </c>
      <c r="S12" s="159">
        <f>SUM(S6:S11)</f>
        <v>5</v>
      </c>
      <c r="T12" s="156">
        <f>IFERROR(S12/L12,"-")</f>
        <v>0.038759689922481</v>
      </c>
      <c r="U12" s="209">
        <f>SUM(U6:U11)</f>
        <v>19000</v>
      </c>
      <c r="V12" s="209">
        <f>IFERROR(U12/L12,"-")</f>
        <v>147.28682170543</v>
      </c>
      <c r="W12" s="209">
        <f>IFERROR(U12/S12,"-")</f>
        <v>3800</v>
      </c>
      <c r="X12" s="209">
        <f>U12-G12</f>
        <v>-10711000</v>
      </c>
      <c r="Y12" s="160">
        <f>U12/G12</f>
        <v>0.0017707362534949</v>
      </c>
      <c r="Z12" s="161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70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3.2524231836656</v>
      </c>
      <c r="B6" s="222" t="s">
        <v>71</v>
      </c>
      <c r="C6" s="222"/>
      <c r="D6" s="222"/>
      <c r="E6" s="79" t="s">
        <v>72</v>
      </c>
      <c r="F6" s="79" t="s">
        <v>73</v>
      </c>
      <c r="G6" s="208">
        <v>1079881</v>
      </c>
      <c r="H6" s="80">
        <v>1935</v>
      </c>
      <c r="I6" s="80">
        <v>0</v>
      </c>
      <c r="J6" s="80">
        <v>44065</v>
      </c>
      <c r="K6" s="81">
        <v>488</v>
      </c>
      <c r="L6" s="83">
        <f>IFERROR(K6/J6,"-")</f>
        <v>0.011074548961761</v>
      </c>
      <c r="M6" s="80">
        <v>29</v>
      </c>
      <c r="N6" s="80">
        <v>145</v>
      </c>
      <c r="O6" s="83">
        <f>IFERROR(M6/(K6),"-")</f>
        <v>0.059426229508197</v>
      </c>
      <c r="P6" s="84">
        <f>IFERROR(G6/SUM(K6:K6),"-")</f>
        <v>2212.8709016393</v>
      </c>
      <c r="Q6" s="85">
        <v>55</v>
      </c>
      <c r="R6" s="83">
        <f>IF(K6=0,"-",Q6/K6)</f>
        <v>0.11270491803279</v>
      </c>
      <c r="S6" s="206">
        <v>3512230</v>
      </c>
      <c r="T6" s="207">
        <f>IFERROR(S6/K6,"-")</f>
        <v>7197.1926229508</v>
      </c>
      <c r="U6" s="207">
        <f>IFERROR(S6/Q6,"-")</f>
        <v>63858.727272727</v>
      </c>
      <c r="V6" s="208">
        <f>SUM(S6:S6)-SUM(G6:G6)</f>
        <v>2432349</v>
      </c>
      <c r="W6" s="87">
        <f>SUM(S6:S6)/SUM(G6:G6)</f>
        <v>3.2524231836656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7</v>
      </c>
      <c r="BA6" s="107">
        <f>IF(K6=0,"",IF(AZ6=0,"",(AZ6/K6)))</f>
        <v>0.014344262295082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150</v>
      </c>
      <c r="BJ6" s="113">
        <f>IF(K6=0,"",IF(BI6=0,"",(BI6/K6)))</f>
        <v>0.30737704918033</v>
      </c>
      <c r="BK6" s="114">
        <v>11</v>
      </c>
      <c r="BL6" s="115">
        <f>IFERROR(BK6/BI6,"-")</f>
        <v>0.073333333333333</v>
      </c>
      <c r="BM6" s="116">
        <v>472000</v>
      </c>
      <c r="BN6" s="117">
        <f>IFERROR(BM6/BI6,"-")</f>
        <v>3146.6666666667</v>
      </c>
      <c r="BO6" s="118">
        <v>3</v>
      </c>
      <c r="BP6" s="118">
        <v>2</v>
      </c>
      <c r="BQ6" s="118">
        <v>6</v>
      </c>
      <c r="BR6" s="119">
        <v>248</v>
      </c>
      <c r="BS6" s="120">
        <f>IF(K6=0,"",IF(BR6=0,"",(BR6/K6)))</f>
        <v>0.50819672131148</v>
      </c>
      <c r="BT6" s="121">
        <v>37</v>
      </c>
      <c r="BU6" s="122">
        <f>IFERROR(BT6/BR6,"-")</f>
        <v>0.1491935483871</v>
      </c>
      <c r="BV6" s="123">
        <v>2792230</v>
      </c>
      <c r="BW6" s="124">
        <f>IFERROR(BV6/BR6,"-")</f>
        <v>11258.991935484</v>
      </c>
      <c r="BX6" s="125">
        <v>16</v>
      </c>
      <c r="BY6" s="125">
        <v>4</v>
      </c>
      <c r="BZ6" s="125">
        <v>17</v>
      </c>
      <c r="CA6" s="126">
        <v>83</v>
      </c>
      <c r="CB6" s="127">
        <f>IF(K6=0,"",IF(CA6=0,"",(CA6/K6)))</f>
        <v>0.17008196721311</v>
      </c>
      <c r="CC6" s="128">
        <v>7</v>
      </c>
      <c r="CD6" s="129">
        <f>IFERROR(CC6/CA6,"-")</f>
        <v>0.08433734939759</v>
      </c>
      <c r="CE6" s="130">
        <v>248000</v>
      </c>
      <c r="CF6" s="131">
        <f>IFERROR(CE6/CA6,"-")</f>
        <v>2987.9518072289</v>
      </c>
      <c r="CG6" s="132">
        <v>3</v>
      </c>
      <c r="CH6" s="132">
        <v>1</v>
      </c>
      <c r="CI6" s="132">
        <v>3</v>
      </c>
      <c r="CJ6" s="133">
        <v>55</v>
      </c>
      <c r="CK6" s="134">
        <v>3512230</v>
      </c>
      <c r="CL6" s="134">
        <v>898000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/>
      <c r="D7" s="222"/>
      <c r="E7" s="79" t="s">
        <v>75</v>
      </c>
      <c r="F7" s="79" t="s">
        <v>73</v>
      </c>
      <c r="G7" s="208">
        <v>0</v>
      </c>
      <c r="H7" s="80">
        <v>0</v>
      </c>
      <c r="I7" s="80">
        <v>0</v>
      </c>
      <c r="J7" s="80">
        <v>1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0.12666666666667</v>
      </c>
      <c r="B8" s="222" t="s">
        <v>76</v>
      </c>
      <c r="C8" s="222"/>
      <c r="D8" s="222" t="s">
        <v>61</v>
      </c>
      <c r="E8" s="79" t="s">
        <v>77</v>
      </c>
      <c r="F8" s="79" t="s">
        <v>73</v>
      </c>
      <c r="G8" s="208">
        <v>300000</v>
      </c>
      <c r="H8" s="80">
        <v>92</v>
      </c>
      <c r="I8" s="80">
        <v>0</v>
      </c>
      <c r="J8" s="80">
        <v>7242</v>
      </c>
      <c r="K8" s="81">
        <v>80</v>
      </c>
      <c r="L8" s="83">
        <f>IFERROR(K8/J8,"-")</f>
        <v>0.011046672190003</v>
      </c>
      <c r="M8" s="80">
        <v>1</v>
      </c>
      <c r="N8" s="80">
        <v>45</v>
      </c>
      <c r="O8" s="83">
        <f>IFERROR(M8/(K8),"-")</f>
        <v>0.0125</v>
      </c>
      <c r="P8" s="84">
        <f>IFERROR(G8/SUM(K8:K9),"-")</f>
        <v>3750</v>
      </c>
      <c r="Q8" s="85">
        <v>6</v>
      </c>
      <c r="R8" s="83">
        <f>IF(K8=0,"-",Q8/K8)</f>
        <v>0.075</v>
      </c>
      <c r="S8" s="206">
        <v>38000</v>
      </c>
      <c r="T8" s="207">
        <f>IFERROR(S8/K8,"-")</f>
        <v>475</v>
      </c>
      <c r="U8" s="207">
        <f>IFERROR(S8/Q8,"-")</f>
        <v>6333.3333333333</v>
      </c>
      <c r="V8" s="208">
        <f>SUM(S8:S9)-SUM(G8:G9)</f>
        <v>-262000</v>
      </c>
      <c r="W8" s="87">
        <f>SUM(S8:S9)/SUM(G8:G9)</f>
        <v>0.12666666666667</v>
      </c>
      <c r="Y8" s="88">
        <v>5</v>
      </c>
      <c r="Z8" s="89">
        <f>IF(K8=0,"",IF(Y8=0,"",(Y8/K8)))</f>
        <v>0.0625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37</v>
      </c>
      <c r="AI8" s="95">
        <f>IF(K8=0,"",IF(AH8=0,"",(AH8/K8)))</f>
        <v>0.4625</v>
      </c>
      <c r="AJ8" s="94">
        <v>4</v>
      </c>
      <c r="AK8" s="96">
        <f>IFERROR(AJ8/AH8,"-")</f>
        <v>0.10810810810811</v>
      </c>
      <c r="AL8" s="97">
        <v>32000</v>
      </c>
      <c r="AM8" s="98">
        <f>IFERROR(AL8/AH8,"-")</f>
        <v>864.86486486486</v>
      </c>
      <c r="AN8" s="99">
        <v>2</v>
      </c>
      <c r="AO8" s="99">
        <v>1</v>
      </c>
      <c r="AP8" s="99">
        <v>1</v>
      </c>
      <c r="AQ8" s="100">
        <v>12</v>
      </c>
      <c r="AR8" s="101">
        <f>IF(K8=0,"",IF(AQ8=0,"",(AQ8/K8)))</f>
        <v>0.15</v>
      </c>
      <c r="AS8" s="100">
        <v>1</v>
      </c>
      <c r="AT8" s="102">
        <f>IFERROR(AR8/AQ8,"-")</f>
        <v>0.0125</v>
      </c>
      <c r="AU8" s="103">
        <v>3000</v>
      </c>
      <c r="AV8" s="104">
        <f>IFERROR(AU8/AQ8,"-")</f>
        <v>250</v>
      </c>
      <c r="AW8" s="105">
        <v>1</v>
      </c>
      <c r="AX8" s="105"/>
      <c r="AY8" s="105"/>
      <c r="AZ8" s="106">
        <v>19</v>
      </c>
      <c r="BA8" s="107">
        <f>IF(K8=0,"",IF(AZ8=0,"",(AZ8/K8)))</f>
        <v>0.2375</v>
      </c>
      <c r="BB8" s="106">
        <v>1</v>
      </c>
      <c r="BC8" s="108">
        <f>IFERROR(BB8/AZ8,"-")</f>
        <v>0.052631578947368</v>
      </c>
      <c r="BD8" s="109">
        <v>3000</v>
      </c>
      <c r="BE8" s="110">
        <f>IFERROR(BD8/AZ8,"-")</f>
        <v>157.89473684211</v>
      </c>
      <c r="BF8" s="111">
        <v>1</v>
      </c>
      <c r="BG8" s="111"/>
      <c r="BH8" s="111"/>
      <c r="BI8" s="112">
        <v>5</v>
      </c>
      <c r="BJ8" s="113">
        <f>IF(K8=0,"",IF(BI8=0,"",(BI8/K8)))</f>
        <v>0.0625</v>
      </c>
      <c r="BK8" s="114"/>
      <c r="BL8" s="115">
        <f>IFERROR(BK8/BI8,"-")</f>
        <v>0</v>
      </c>
      <c r="BM8" s="116"/>
      <c r="BN8" s="117">
        <f>IFERROR(BM8/BI8,"-")</f>
        <v>0</v>
      </c>
      <c r="BO8" s="118"/>
      <c r="BP8" s="118"/>
      <c r="BQ8" s="118"/>
      <c r="BR8" s="119">
        <v>1</v>
      </c>
      <c r="BS8" s="120">
        <f>IF(K8=0,"",IF(BR8=0,"",(BR8/K8)))</f>
        <v>0.0125</v>
      </c>
      <c r="BT8" s="121"/>
      <c r="BU8" s="122">
        <f>IFERROR(BT8/BR8,"-")</f>
        <v>0</v>
      </c>
      <c r="BV8" s="123"/>
      <c r="BW8" s="124">
        <f>IFERROR(BV8/BR8,"-")</f>
        <v>0</v>
      </c>
      <c r="BX8" s="125"/>
      <c r="BY8" s="125"/>
      <c r="BZ8" s="125"/>
      <c r="CA8" s="126">
        <v>1</v>
      </c>
      <c r="CB8" s="127">
        <f>IF(K8=0,"",IF(CA8=0,"",(CA8/K8)))</f>
        <v>0.0125</v>
      </c>
      <c r="CC8" s="128"/>
      <c r="CD8" s="129">
        <f>IFERROR(CC8/CA8,"-")</f>
        <v>0</v>
      </c>
      <c r="CE8" s="130"/>
      <c r="CF8" s="131">
        <f>IFERROR(CE8/CA8,"-")</f>
        <v>0</v>
      </c>
      <c r="CG8" s="132"/>
      <c r="CH8" s="132"/>
      <c r="CI8" s="132"/>
      <c r="CJ8" s="133">
        <v>6</v>
      </c>
      <c r="CK8" s="134">
        <v>38000</v>
      </c>
      <c r="CL8" s="134">
        <v>18000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78</v>
      </c>
      <c r="C9" s="222"/>
      <c r="D9" s="222" t="s">
        <v>79</v>
      </c>
      <c r="E9" s="79"/>
      <c r="F9" s="79"/>
      <c r="G9" s="208"/>
      <c r="H9" s="80">
        <v>0</v>
      </c>
      <c r="I9" s="80">
        <v>0</v>
      </c>
      <c r="J9" s="80">
        <v>10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2.5728522966836</v>
      </c>
      <c r="B12" s="154"/>
      <c r="C12" s="154"/>
      <c r="D12" s="154"/>
      <c r="E12" s="155" t="s">
        <v>80</v>
      </c>
      <c r="F12" s="155"/>
      <c r="G12" s="209">
        <f>SUM(G6:G11)</f>
        <v>1379881</v>
      </c>
      <c r="H12" s="154">
        <f>SUM(H6:H11)</f>
        <v>2027</v>
      </c>
      <c r="I12" s="154">
        <f>SUM(I6:I11)</f>
        <v>0</v>
      </c>
      <c r="J12" s="154">
        <f>SUM(J6:J11)</f>
        <v>51318</v>
      </c>
      <c r="K12" s="154">
        <f>SUM(K6:K11)</f>
        <v>568</v>
      </c>
      <c r="L12" s="156">
        <f>IFERROR(K12/J12,"-")</f>
        <v>0.011068241162945</v>
      </c>
      <c r="M12" s="157">
        <f>SUM(M6:M11)</f>
        <v>30</v>
      </c>
      <c r="N12" s="157">
        <f>SUM(N6:N11)</f>
        <v>190</v>
      </c>
      <c r="O12" s="156">
        <f>IFERROR(M12/K12,"-")</f>
        <v>0.052816901408451</v>
      </c>
      <c r="P12" s="158">
        <f>IFERROR(G12/K12,"-")</f>
        <v>2429.3679577465</v>
      </c>
      <c r="Q12" s="159">
        <f>SUM(Q6:Q11)</f>
        <v>61</v>
      </c>
      <c r="R12" s="156">
        <f>IFERROR(Q12/K12,"-")</f>
        <v>0.10739436619718</v>
      </c>
      <c r="S12" s="209">
        <f>SUM(S6:S11)</f>
        <v>3550230</v>
      </c>
      <c r="T12" s="209">
        <f>IFERROR(S12/K12,"-")</f>
        <v>6250.4049295775</v>
      </c>
      <c r="U12" s="209">
        <f>IFERROR(S12/Q12,"-")</f>
        <v>58200.491803279</v>
      </c>
      <c r="V12" s="209">
        <f>S12-G12</f>
        <v>2170349</v>
      </c>
      <c r="W12" s="160">
        <f>S12/G12</f>
        <v>2.5728522966836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