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<sst xmlns="http://schemas.openxmlformats.org/spreadsheetml/2006/main" uniqueCount="84">
  <si>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</si>
  <si>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</si>
  <si>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</si>
  <si>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</si>
  <si>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</si>
  <si>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</si>
  <si>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</si>
  <si>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</si>
  <si>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</si>
  <si>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</si>
  <si>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</si>
  <si>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</si>
  <si>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</si>
  <si>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</si>
  <si>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</si>
  <si>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</si>
  <si>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</si>
  <si>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</si>
  <si>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</si>
  <si>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</si>
  <si>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</si>
  <si>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</si>
  <si>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</si>
  <si>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</si>
  <si>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</si>
  <si>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</si>
  <si>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</si>
  <si>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</si>
  <si>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</si>
  <si>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</si>
  <si>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</si>
  <si>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</si>
  <si>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</si>
  <si>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</si>
  <si>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</si>
  <si>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</si>
  <si>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</si>
  <si>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</si>
  <si>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</si>
  <si>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</si>
  <si>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</si>
  <si>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</si>
  <si>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</si>
  <si>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</si>
  <si>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</si>
  <si>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</si>
  <si>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</si>
  <si>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</si>
  <si>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</si>
  <si>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</si>
  <si>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</si>
  <si>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</si>
  <si>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</si>
  <si>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</si>
  <si>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</si>
  <si>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</si>
  <si>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</si>
  <si>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</si>
  <si>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</si>
  <si>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</si>
  <si>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</si>
  <si>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</si>
  <si>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</si>
  <si>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</si>
  <si>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1/1～1/31</t>
  </si>
  <si>
    <t>アフィリエイト TOTAL</t>
  </si>
  <si>
    <t>●リスティング 広告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</si>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</sst>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11</v>
      </c>
      <c r="I6" s="44">
        <v>0</v>
      </c>
      <c r="J6" s="47">
        <f>H6+I6</f>
        <v>11</v>
      </c>
      <c r="K6" s="37" t="str">
        <f>IFERROR(J6/G6,"-")</f>
        <v>-</v>
      </c>
      <c r="L6" s="36">
        <v>0</v>
      </c>
      <c r="M6" s="36">
        <v>3</v>
      </c>
      <c r="N6" s="37">
        <f>IFERROR(L6/J6,"-")</f>
        <v>0</v>
      </c>
      <c r="O6" s="38">
        <f>IFERROR(D6/J6,"-")</f>
        <v>0</v>
      </c>
      <c r="P6" s="39">
        <v>0</v>
      </c>
      <c r="Q6" s="37">
        <f>IFERROR(P6/J6,"-")</f>
        <v>0</v>
      </c>
      <c r="R6" s="219">
        <v>0</v>
      </c>
      <c r="S6" s="220">
        <f>IFERROR(R6/J6,"-")</f>
        <v>0</v>
      </c>
      <c r="T6" s="220" t="str">
        <f>IFERROR(R6/P6,"-")</f>
        <v>-</v>
      </c>
      <c r="U6" s="214">
        <f>IFERROR(R6-D6,"-")</f>
        <v>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13059120</v>
      </c>
      <c r="E7" s="36">
        <v>0</v>
      </c>
      <c r="F7" s="36">
        <v>0</v>
      </c>
      <c r="G7" s="36">
        <v>517941</v>
      </c>
      <c r="H7" s="43">
        <v>4837</v>
      </c>
      <c r="I7" s="44">
        <v>177</v>
      </c>
      <c r="J7" s="47">
        <f>H7+I7</f>
        <v>5014</v>
      </c>
      <c r="K7" s="37">
        <f>IFERROR(J7/G7,"-")</f>
        <v>0.0096806393006153</v>
      </c>
      <c r="L7" s="36">
        <v>130</v>
      </c>
      <c r="M7" s="36">
        <v>2186</v>
      </c>
      <c r="N7" s="37">
        <f>IFERROR(L7/J7,"-")</f>
        <v>0.025927403270842</v>
      </c>
      <c r="O7" s="38">
        <f>IFERROR(D7/J7,"-")</f>
        <v>2604.5313123255</v>
      </c>
      <c r="P7" s="39">
        <v>594</v>
      </c>
      <c r="Q7" s="37">
        <f>IFERROR(P7/J7,"-")</f>
        <v>0.11846828879138</v>
      </c>
      <c r="R7" s="219">
        <v>24940948</v>
      </c>
      <c r="S7" s="220">
        <f>IFERROR(R7/J7,"-")</f>
        <v>4974.2616673315</v>
      </c>
      <c r="T7" s="220">
        <f>IFERROR(R7/P7,"-")</f>
        <v>41988.127946128</v>
      </c>
      <c r="U7" s="214">
        <f>IFERROR(R7-D7,"-")</f>
        <v>11881828</v>
      </c>
      <c r="V7" s="40">
        <f>R7/D7</f>
        <v>1.9098490556791</v>
      </c>
      <c r="W7" s="34"/>
      <c r="X7" s="46"/>
    </row>
    <row r="8" spans="1:24">
      <c r="A8" s="35"/>
      <c r="B8" s="41" t="s">
        <v>25</v>
      </c>
      <c r="C8" s="41">
        <v>2</v>
      </c>
      <c r="D8" s="214">
        <v>0</v>
      </c>
      <c r="E8" s="36">
        <v>0</v>
      </c>
      <c r="F8" s="36">
        <v>0</v>
      </c>
      <c r="G8" s="36">
        <v>0</v>
      </c>
      <c r="H8" s="43">
        <v>44</v>
      </c>
      <c r="I8" s="44">
        <v>9</v>
      </c>
      <c r="J8" s="47">
        <f>H8+I8</f>
        <v>53</v>
      </c>
      <c r="K8" s="37" t="str">
        <f>IFERROR(J8/G8,"-")</f>
        <v>-</v>
      </c>
      <c r="L8" s="36">
        <v>2</v>
      </c>
      <c r="M8" s="36">
        <v>11</v>
      </c>
      <c r="N8" s="37">
        <f>IFERROR(L8/J8,"-")</f>
        <v>0.037735849056604</v>
      </c>
      <c r="O8" s="38">
        <f>IFERROR(D8/J8,"-")</f>
        <v>0</v>
      </c>
      <c r="P8" s="39">
        <v>3</v>
      </c>
      <c r="Q8" s="37">
        <f>IFERROR(P8/J8,"-")</f>
        <v>0.056603773584906</v>
      </c>
      <c r="R8" s="219">
        <v>12000</v>
      </c>
      <c r="S8" s="220">
        <f>IFERROR(R8/J8,"-")</f>
        <v>226.41509433962</v>
      </c>
      <c r="T8" s="220">
        <f>IFERROR(R8/P8,"-")</f>
        <v>4000</v>
      </c>
      <c r="U8" s="214">
        <f>IFERROR(R8-D8,"-")</f>
        <v>12000</v>
      </c>
      <c r="V8" s="40" t="str">
        <f>R8/D8</f>
        <v>0</v>
      </c>
      <c r="W8" s="34"/>
      <c r="X8" s="46"/>
    </row>
    <row r="9" spans="1:24">
      <c r="A9" s="15"/>
      <c r="B9" s="42"/>
      <c r="C9" s="42"/>
      <c r="D9" s="215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15"/>
      <c r="B10" s="19"/>
      <c r="C10" s="19"/>
      <c r="D10" s="216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21"/>
      <c r="S10" s="221"/>
      <c r="T10" s="221"/>
      <c r="U10" s="221"/>
      <c r="V10" s="17"/>
      <c r="W10" s="30"/>
      <c r="X10" s="46"/>
    </row>
    <row r="11" spans="1:24">
      <c r="A11" s="8"/>
      <c r="B11" s="21"/>
      <c r="C11" s="21"/>
      <c r="D11" s="217">
        <f>SUM(D6:D9)</f>
        <v>13059120</v>
      </c>
      <c r="E11" s="21">
        <f>SUM(E6:E9)</f>
        <v>0</v>
      </c>
      <c r="F11" s="21">
        <f>SUM(F6:F9)</f>
        <v>0</v>
      </c>
      <c r="G11" s="21">
        <f>SUM(G6:G9)</f>
        <v>517941</v>
      </c>
      <c r="H11" s="21">
        <f>SUM(H6:H9)</f>
        <v>4892</v>
      </c>
      <c r="I11" s="21">
        <f>SUM(I6:I9)</f>
        <v>186</v>
      </c>
      <c r="J11" s="21">
        <f>SUM(J6:J9)</f>
        <v>5078</v>
      </c>
      <c r="K11" s="22">
        <f>IFERROR(J11/G11,"-")</f>
        <v>0.0098042054983097</v>
      </c>
      <c r="L11" s="33">
        <f>SUM(L6:L9)</f>
        <v>132</v>
      </c>
      <c r="M11" s="33">
        <f>SUM(M6:M9)</f>
        <v>2200</v>
      </c>
      <c r="N11" s="22">
        <f>IFERROR(L11/J11,"-")</f>
        <v>0.025994486018117</v>
      </c>
      <c r="O11" s="23">
        <f>IFERROR(D11/J11,"-")</f>
        <v>2571.7053958251</v>
      </c>
      <c r="P11" s="24">
        <f>SUM(P6:P9)</f>
        <v>597</v>
      </c>
      <c r="Q11" s="22">
        <f>IFERROR(P11/J11,"-")</f>
        <v>0.11756597085467</v>
      </c>
      <c r="R11" s="25">
        <f>SUM(R6:R9)</f>
        <v>24952948</v>
      </c>
      <c r="S11" s="25">
        <f>IFERROR(R11/J11,"-")</f>
        <v>4913.932256794</v>
      </c>
      <c r="T11" s="25">
        <f>IFERROR(R11/P11,"-")</f>
        <v>41797.232830821</v>
      </c>
      <c r="U11" s="26">
        <f>SUM(U6:U9)</f>
        <v>11893828</v>
      </c>
      <c r="V11" s="27">
        <f>IFERROR(R11/D11,"-")</f>
        <v>1.9107679537365</v>
      </c>
      <c r="W11" s="29"/>
      <c r="X11" s="46"/>
    </row>
    <row r="12" spans="1:24">
      <c r="X12" s="46"/>
    </row>
    <row r="13" spans="1:24">
      <c r="X13" s="46"/>
    </row>
    <row r="14" spans="1:24">
      <c r="X14" s="46"/>
    </row>
    <row r="15" spans="1:24">
      <c r="X1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1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30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31</v>
      </c>
      <c r="CM2" s="178" t="s">
        <v>32</v>
      </c>
      <c r="CN2" s="181" t="s">
        <v>33</v>
      </c>
      <c r="CO2" s="182"/>
      <c r="CP2" s="183"/>
    </row>
    <row r="3" spans="1:96" customHeight="1" ht="14.25">
      <c r="A3" s="49" t="s">
        <v>34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35</v>
      </c>
      <c r="AB3" s="187"/>
      <c r="AC3" s="187"/>
      <c r="AD3" s="187"/>
      <c r="AE3" s="187"/>
      <c r="AF3" s="187"/>
      <c r="AG3" s="187"/>
      <c r="AH3" s="187"/>
      <c r="AI3" s="187"/>
      <c r="AJ3" s="188" t="s">
        <v>36</v>
      </c>
      <c r="AK3" s="189"/>
      <c r="AL3" s="189"/>
      <c r="AM3" s="189"/>
      <c r="AN3" s="189"/>
      <c r="AO3" s="189"/>
      <c r="AP3" s="189"/>
      <c r="AQ3" s="189"/>
      <c r="AR3" s="190"/>
      <c r="AS3" s="191" t="s">
        <v>37</v>
      </c>
      <c r="AT3" s="192"/>
      <c r="AU3" s="192"/>
      <c r="AV3" s="192"/>
      <c r="AW3" s="192"/>
      <c r="AX3" s="192"/>
      <c r="AY3" s="192"/>
      <c r="AZ3" s="192"/>
      <c r="BA3" s="193"/>
      <c r="BB3" s="194" t="s">
        <v>38</v>
      </c>
      <c r="BC3" s="195"/>
      <c r="BD3" s="195"/>
      <c r="BE3" s="195"/>
      <c r="BF3" s="195"/>
      <c r="BG3" s="195"/>
      <c r="BH3" s="195"/>
      <c r="BI3" s="195"/>
      <c r="BJ3" s="196"/>
      <c r="BK3" s="197" t="s">
        <v>39</v>
      </c>
      <c r="BL3" s="198"/>
      <c r="BM3" s="198"/>
      <c r="BN3" s="198"/>
      <c r="BO3" s="198"/>
      <c r="BP3" s="198"/>
      <c r="BQ3" s="198"/>
      <c r="BR3" s="198"/>
      <c r="BS3" s="199"/>
      <c r="BT3" s="165" t="s">
        <v>40</v>
      </c>
      <c r="BU3" s="166"/>
      <c r="BV3" s="166"/>
      <c r="BW3" s="166"/>
      <c r="BX3" s="166"/>
      <c r="BY3" s="166"/>
      <c r="BZ3" s="166"/>
      <c r="CA3" s="166"/>
      <c r="CB3" s="167"/>
      <c r="CC3" s="168" t="s">
        <v>41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42</v>
      </c>
      <c r="CO3" s="172"/>
      <c r="CP3" s="173" t="s">
        <v>43</v>
      </c>
    </row>
    <row r="4" spans="1:96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6" t="s">
        <v>49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50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51</v>
      </c>
      <c r="AB4" s="62" t="s">
        <v>52</v>
      </c>
      <c r="AC4" s="62" t="s">
        <v>53</v>
      </c>
      <c r="AD4" s="62" t="s">
        <v>17</v>
      </c>
      <c r="AE4" s="62" t="s">
        <v>54</v>
      </c>
      <c r="AF4" s="62" t="s">
        <v>55</v>
      </c>
      <c r="AG4" s="62" t="s">
        <v>56</v>
      </c>
      <c r="AH4" s="62" t="s">
        <v>57</v>
      </c>
      <c r="AI4" s="62" t="s">
        <v>58</v>
      </c>
      <c r="AJ4" s="63" t="s">
        <v>51</v>
      </c>
      <c r="AK4" s="63" t="s">
        <v>52</v>
      </c>
      <c r="AL4" s="63" t="s">
        <v>53</v>
      </c>
      <c r="AM4" s="63" t="s">
        <v>17</v>
      </c>
      <c r="AN4" s="63" t="s">
        <v>54</v>
      </c>
      <c r="AO4" s="63" t="s">
        <v>55</v>
      </c>
      <c r="AP4" s="63" t="s">
        <v>56</v>
      </c>
      <c r="AQ4" s="63" t="s">
        <v>57</v>
      </c>
      <c r="AR4" s="63" t="s">
        <v>58</v>
      </c>
      <c r="AS4" s="64" t="s">
        <v>51</v>
      </c>
      <c r="AT4" s="64" t="s">
        <v>52</v>
      </c>
      <c r="AU4" s="64" t="s">
        <v>53</v>
      </c>
      <c r="AV4" s="64" t="s">
        <v>17</v>
      </c>
      <c r="AW4" s="64" t="s">
        <v>54</v>
      </c>
      <c r="AX4" s="64" t="s">
        <v>55</v>
      </c>
      <c r="AY4" s="64" t="s">
        <v>56</v>
      </c>
      <c r="AZ4" s="64" t="s">
        <v>57</v>
      </c>
      <c r="BA4" s="64" t="s">
        <v>58</v>
      </c>
      <c r="BB4" s="65" t="s">
        <v>51</v>
      </c>
      <c r="BC4" s="65" t="s">
        <v>52</v>
      </c>
      <c r="BD4" s="65" t="s">
        <v>53</v>
      </c>
      <c r="BE4" s="65" t="s">
        <v>17</v>
      </c>
      <c r="BF4" s="65" t="s">
        <v>54</v>
      </c>
      <c r="BG4" s="65" t="s">
        <v>55</v>
      </c>
      <c r="BH4" s="65" t="s">
        <v>56</v>
      </c>
      <c r="BI4" s="65" t="s">
        <v>57</v>
      </c>
      <c r="BJ4" s="65" t="s">
        <v>58</v>
      </c>
      <c r="BK4" s="66" t="s">
        <v>51</v>
      </c>
      <c r="BL4" s="66" t="s">
        <v>52</v>
      </c>
      <c r="BM4" s="66" t="s">
        <v>53</v>
      </c>
      <c r="BN4" s="66" t="s">
        <v>17</v>
      </c>
      <c r="BO4" s="66" t="s">
        <v>54</v>
      </c>
      <c r="BP4" s="66" t="s">
        <v>55</v>
      </c>
      <c r="BQ4" s="66" t="s">
        <v>56</v>
      </c>
      <c r="BR4" s="66" t="s">
        <v>57</v>
      </c>
      <c r="BS4" s="66" t="s">
        <v>58</v>
      </c>
      <c r="BT4" s="67" t="s">
        <v>51</v>
      </c>
      <c r="BU4" s="67" t="s">
        <v>52</v>
      </c>
      <c r="BV4" s="67" t="s">
        <v>53</v>
      </c>
      <c r="BW4" s="67" t="s">
        <v>17</v>
      </c>
      <c r="BX4" s="67" t="s">
        <v>54</v>
      </c>
      <c r="BY4" s="67" t="s">
        <v>55</v>
      </c>
      <c r="BZ4" s="67" t="s">
        <v>56</v>
      </c>
      <c r="CA4" s="67" t="s">
        <v>57</v>
      </c>
      <c r="CB4" s="67" t="s">
        <v>58</v>
      </c>
      <c r="CC4" s="68" t="s">
        <v>51</v>
      </c>
      <c r="CD4" s="68" t="s">
        <v>52</v>
      </c>
      <c r="CE4" s="68" t="s">
        <v>53</v>
      </c>
      <c r="CF4" s="68" t="s">
        <v>17</v>
      </c>
      <c r="CG4" s="68" t="s">
        <v>54</v>
      </c>
      <c r="CH4" s="68" t="s">
        <v>55</v>
      </c>
      <c r="CI4" s="68" t="s">
        <v>56</v>
      </c>
      <c r="CJ4" s="68" t="s">
        <v>57</v>
      </c>
      <c r="CK4" s="68" t="s">
        <v>58</v>
      </c>
      <c r="CL4" s="177"/>
      <c r="CM4" s="180"/>
      <c r="CN4" s="69" t="s">
        <v>59</v>
      </c>
      <c r="CO4" s="69" t="s">
        <v>60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61</v>
      </c>
      <c r="C6" s="222"/>
      <c r="D6" s="222" t="s">
        <v>62</v>
      </c>
      <c r="E6" s="79" t="s">
        <v>63</v>
      </c>
      <c r="F6" s="79" t="s">
        <v>64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11</v>
      </c>
      <c r="M6" s="82">
        <v>11</v>
      </c>
      <c r="N6" s="83" t="str">
        <f>IFERROR(L6/K6,"-")</f>
        <v>-</v>
      </c>
      <c r="O6" s="80">
        <v>0</v>
      </c>
      <c r="P6" s="80">
        <v>3</v>
      </c>
      <c r="Q6" s="83">
        <f>IFERROR(O6/L6,"-")</f>
        <v>0</v>
      </c>
      <c r="R6" s="84">
        <f>IFERROR(G6/SUM(L6:L6),"-")</f>
        <v>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>
        <v>2</v>
      </c>
      <c r="AT6" s="101">
        <f>IF(L6=0,"",IF(AS6=0,"",(AS6/L6)))</f>
        <v>0.18181818181818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1</v>
      </c>
      <c r="BC6" s="107">
        <f>IF(L6=0,"",IF(BB6=0,"",(BB6/L6)))</f>
        <v>0.090909090909091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6</v>
      </c>
      <c r="BL6" s="113">
        <f>IF(L6=0,"",IF(BK6=0,"",(BK6/L6)))</f>
        <v>0.54545454545455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>
        <v>2</v>
      </c>
      <c r="BU6" s="120">
        <f>IF(L6=0,"",IF(BT6=0,"",(BT6/L6)))</f>
        <v>0.18181818181818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65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11</v>
      </c>
      <c r="M9" s="154">
        <f>SUM(M6:M8)</f>
        <v>11</v>
      </c>
      <c r="N9" s="156" t="str">
        <f>IFERROR(L9/K9,"-")</f>
        <v>-</v>
      </c>
      <c r="O9" s="157">
        <f>SUM(O6:O8)</f>
        <v>0</v>
      </c>
      <c r="P9" s="157">
        <f>SUM(P6:P8)</f>
        <v>3</v>
      </c>
      <c r="Q9" s="156">
        <f>IFERROR(O9/L9,"-")</f>
        <v>0</v>
      </c>
      <c r="R9" s="158">
        <f>IFERROR(G9/L9,"-")</f>
        <v>0</v>
      </c>
      <c r="S9" s="159">
        <f>SUM(S6:S8)</f>
        <v>0</v>
      </c>
      <c r="T9" s="156">
        <f>IFERROR(S9/L9,"-")</f>
        <v>0</v>
      </c>
      <c r="U9" s="209">
        <f>SUM(U6:U8)</f>
        <v>0</v>
      </c>
      <c r="V9" s="209">
        <f>IFERROR(U9/L9,"-")</f>
        <v>0</v>
      </c>
      <c r="W9" s="209" t="str">
        <f>IFERROR(U9/S9,"-")</f>
        <v>-</v>
      </c>
      <c r="X9" s="209">
        <f>U9-G9</f>
        <v>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66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1.9618821507733</v>
      </c>
      <c r="B6" s="222" t="s">
        <v>67</v>
      </c>
      <c r="C6" s="222" t="s">
        <v>68</v>
      </c>
      <c r="D6" s="222" t="s">
        <v>69</v>
      </c>
      <c r="E6" s="79" t="s">
        <v>70</v>
      </c>
      <c r="F6" s="79" t="s">
        <v>64</v>
      </c>
      <c r="G6" s="208">
        <v>9927685</v>
      </c>
      <c r="H6" s="80">
        <v>0</v>
      </c>
      <c r="I6" s="80">
        <v>0</v>
      </c>
      <c r="J6" s="80">
        <v>378345</v>
      </c>
      <c r="K6" s="81">
        <v>3764</v>
      </c>
      <c r="L6" s="83">
        <f>IFERROR(K6/J6,"-")</f>
        <v>0.009948591893642</v>
      </c>
      <c r="M6" s="80">
        <v>104</v>
      </c>
      <c r="N6" s="80">
        <v>1615</v>
      </c>
      <c r="O6" s="83">
        <f>IFERROR(M6/(K6),"-")</f>
        <v>0.027630180658874</v>
      </c>
      <c r="P6" s="84">
        <f>IFERROR(G6/SUM(K6:K6),"-")</f>
        <v>2637.5358660999</v>
      </c>
      <c r="Q6" s="85">
        <v>438</v>
      </c>
      <c r="R6" s="83">
        <f>IF(K6=0,"-",Q6/K6)</f>
        <v>0.1163655685441</v>
      </c>
      <c r="S6" s="206">
        <v>19476948</v>
      </c>
      <c r="T6" s="207">
        <f>IFERROR(S6/K6,"-")</f>
        <v>5174.5345377258</v>
      </c>
      <c r="U6" s="207">
        <f>IFERROR(S6/Q6,"-")</f>
        <v>44467.917808219</v>
      </c>
      <c r="V6" s="208">
        <f>SUM(S6:S6)-SUM(G6:G6)</f>
        <v>9549263</v>
      </c>
      <c r="W6" s="87">
        <f>SUM(S6:S6)/SUM(G6:G6)</f>
        <v>1.9618821507733</v>
      </c>
      <c r="Y6" s="88">
        <v>39</v>
      </c>
      <c r="Z6" s="89">
        <f>IF(K6=0,"",IF(Y6=0,"",(Y6/K6)))</f>
        <v>0.010361317747078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27</v>
      </c>
      <c r="AI6" s="95">
        <f>IF(K6=0,"",IF(AH6=0,"",(AH6/K6)))</f>
        <v>0.007173219978746</v>
      </c>
      <c r="AJ6" s="94">
        <v>3</v>
      </c>
      <c r="AK6" s="96">
        <f>IFERROR(AJ6/AH6,"-")</f>
        <v>0.11111111111111</v>
      </c>
      <c r="AL6" s="97">
        <v>9000</v>
      </c>
      <c r="AM6" s="98">
        <f>IFERROR(AL6/AH6,"-")</f>
        <v>333.33333333333</v>
      </c>
      <c r="AN6" s="99">
        <v>3</v>
      </c>
      <c r="AO6" s="99"/>
      <c r="AP6" s="99"/>
      <c r="AQ6" s="100">
        <v>126</v>
      </c>
      <c r="AR6" s="101">
        <f>IF(K6=0,"",IF(AQ6=0,"",(AQ6/K6)))</f>
        <v>0.033475026567481</v>
      </c>
      <c r="AS6" s="100">
        <v>5</v>
      </c>
      <c r="AT6" s="102">
        <f>IFERROR(AR6/AQ6,"-")</f>
        <v>0.00026567481402763</v>
      </c>
      <c r="AU6" s="103">
        <v>18000</v>
      </c>
      <c r="AV6" s="104">
        <f>IFERROR(AU6/AQ6,"-")</f>
        <v>142.85714285714</v>
      </c>
      <c r="AW6" s="105">
        <v>4</v>
      </c>
      <c r="AX6" s="105">
        <v>1</v>
      </c>
      <c r="AY6" s="105"/>
      <c r="AZ6" s="106">
        <v>1832</v>
      </c>
      <c r="BA6" s="107">
        <f>IF(K6=0,"",IF(AZ6=0,"",(AZ6/K6)))</f>
        <v>0.48671625929862</v>
      </c>
      <c r="BB6" s="106">
        <v>182</v>
      </c>
      <c r="BC6" s="108">
        <f>IFERROR(BB6/AZ6,"-")</f>
        <v>0.099344978165939</v>
      </c>
      <c r="BD6" s="109">
        <v>4473500</v>
      </c>
      <c r="BE6" s="110">
        <f>IFERROR(BD6/AZ6,"-")</f>
        <v>2441.8668122271</v>
      </c>
      <c r="BF6" s="111">
        <v>90</v>
      </c>
      <c r="BG6" s="111">
        <v>33</v>
      </c>
      <c r="BH6" s="111">
        <v>59</v>
      </c>
      <c r="BI6" s="112">
        <v>1313</v>
      </c>
      <c r="BJ6" s="113">
        <f>IF(K6=0,"",IF(BI6=0,"",(BI6/K6)))</f>
        <v>0.34883103081828</v>
      </c>
      <c r="BK6" s="114">
        <v>170</v>
      </c>
      <c r="BL6" s="115">
        <f>IFERROR(BK6/BI6,"-")</f>
        <v>0.12947448591013</v>
      </c>
      <c r="BM6" s="116">
        <v>5827448</v>
      </c>
      <c r="BN6" s="117">
        <f>IFERROR(BM6/BI6,"-")</f>
        <v>4438.2696115765</v>
      </c>
      <c r="BO6" s="118">
        <v>80</v>
      </c>
      <c r="BP6" s="118">
        <v>24</v>
      </c>
      <c r="BQ6" s="118">
        <v>66</v>
      </c>
      <c r="BR6" s="119">
        <v>366</v>
      </c>
      <c r="BS6" s="120">
        <f>IF(K6=0,"",IF(BR6=0,"",(BR6/K6)))</f>
        <v>0.097236981934113</v>
      </c>
      <c r="BT6" s="121">
        <v>67</v>
      </c>
      <c r="BU6" s="122">
        <f>IFERROR(BT6/BR6,"-")</f>
        <v>0.18306010928962</v>
      </c>
      <c r="BV6" s="123">
        <v>5621000</v>
      </c>
      <c r="BW6" s="124">
        <f>IFERROR(BV6/BR6,"-")</f>
        <v>15357.923497268</v>
      </c>
      <c r="BX6" s="125">
        <v>24</v>
      </c>
      <c r="BY6" s="125">
        <v>13</v>
      </c>
      <c r="BZ6" s="125">
        <v>30</v>
      </c>
      <c r="CA6" s="126">
        <v>61</v>
      </c>
      <c r="CB6" s="127">
        <f>IF(K6=0,"",IF(CA6=0,"",(CA6/K6)))</f>
        <v>0.016206163655685</v>
      </c>
      <c r="CC6" s="128">
        <v>11</v>
      </c>
      <c r="CD6" s="129">
        <f>IFERROR(CC6/CA6,"-")</f>
        <v>0.18032786885246</v>
      </c>
      <c r="CE6" s="130">
        <v>3528000</v>
      </c>
      <c r="CF6" s="131">
        <f>IFERROR(CE6/CA6,"-")</f>
        <v>57836.06557377</v>
      </c>
      <c r="CG6" s="132">
        <v>3</v>
      </c>
      <c r="CH6" s="132">
        <v>1</v>
      </c>
      <c r="CI6" s="132">
        <v>7</v>
      </c>
      <c r="CJ6" s="133">
        <v>438</v>
      </c>
      <c r="CK6" s="134">
        <v>19476948</v>
      </c>
      <c r="CL6" s="134">
        <v>1863000</v>
      </c>
      <c r="CM6" s="134">
        <v>42000</v>
      </c>
      <c r="CN6" s="135" t="str">
        <f>IF(AND(CL6=0,CM6=0),"",IF(AND(CL6&lt;=100000,CM6&lt;=100000),"",IF(CL6/CK6&gt;0.7,"男高",IF(CM6/CK6&gt;0.7,"女高",""))))</f>
        <v/>
      </c>
    </row>
    <row r="7" spans="1:94">
      <c r="A7" s="78">
        <f>W7</f>
        <v>1.7707649118697</v>
      </c>
      <c r="B7" s="222" t="s">
        <v>71</v>
      </c>
      <c r="C7" s="222" t="s">
        <v>68</v>
      </c>
      <c r="D7" s="222" t="s">
        <v>69</v>
      </c>
      <c r="E7" s="79" t="s">
        <v>72</v>
      </c>
      <c r="F7" s="79" t="s">
        <v>64</v>
      </c>
      <c r="G7" s="208">
        <v>1912168</v>
      </c>
      <c r="H7" s="80">
        <v>0</v>
      </c>
      <c r="I7" s="80">
        <v>0</v>
      </c>
      <c r="J7" s="80">
        <v>91805</v>
      </c>
      <c r="K7" s="81">
        <v>695</v>
      </c>
      <c r="L7" s="83">
        <f>IFERROR(K7/J7,"-")</f>
        <v>0.0075703937694025</v>
      </c>
      <c r="M7" s="80">
        <v>12</v>
      </c>
      <c r="N7" s="80">
        <v>327</v>
      </c>
      <c r="O7" s="83">
        <f>IFERROR(M7/(K7),"-")</f>
        <v>0.01726618705036</v>
      </c>
      <c r="P7" s="84">
        <f>IFERROR(G7/SUM(K7:K7),"-")</f>
        <v>2751.3208633094</v>
      </c>
      <c r="Q7" s="85">
        <v>82</v>
      </c>
      <c r="R7" s="83">
        <f>IF(K7=0,"-",Q7/K7)</f>
        <v>0.11798561151079</v>
      </c>
      <c r="S7" s="206">
        <v>3386000</v>
      </c>
      <c r="T7" s="207">
        <f>IFERROR(S7/K7,"-")</f>
        <v>4871.9424460432</v>
      </c>
      <c r="U7" s="207">
        <f>IFERROR(S7/Q7,"-")</f>
        <v>41292.682926829</v>
      </c>
      <c r="V7" s="208">
        <f>SUM(S7:S7)-SUM(G7:G7)</f>
        <v>1473832</v>
      </c>
      <c r="W7" s="87">
        <f>SUM(S7:S7)/SUM(G7:G7)</f>
        <v>1.7707649118697</v>
      </c>
      <c r="Y7" s="88">
        <v>4</v>
      </c>
      <c r="Z7" s="89">
        <f>IF(K7=0,"",IF(Y7=0,"",(Y7/K7)))</f>
        <v>0.0057553956834532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8</v>
      </c>
      <c r="AI7" s="95">
        <f>IF(K7=0,"",IF(AH7=0,"",(AH7/K7)))</f>
        <v>0.011510791366906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47</v>
      </c>
      <c r="AR7" s="101">
        <f>IF(K7=0,"",IF(AQ7=0,"",(AQ7/K7)))</f>
        <v>0.067625899280576</v>
      </c>
      <c r="AS7" s="100">
        <v>2</v>
      </c>
      <c r="AT7" s="102">
        <f>IFERROR(AR7/AQ7,"-")</f>
        <v>0.0014388489208633</v>
      </c>
      <c r="AU7" s="103">
        <v>8000</v>
      </c>
      <c r="AV7" s="104">
        <f>IFERROR(AU7/AQ7,"-")</f>
        <v>170.21276595745</v>
      </c>
      <c r="AW7" s="105">
        <v>2</v>
      </c>
      <c r="AX7" s="105"/>
      <c r="AY7" s="105"/>
      <c r="AZ7" s="106">
        <v>289</v>
      </c>
      <c r="BA7" s="107">
        <f>IF(K7=0,"",IF(AZ7=0,"",(AZ7/K7)))</f>
        <v>0.4158273381295</v>
      </c>
      <c r="BB7" s="106">
        <v>29</v>
      </c>
      <c r="BC7" s="108">
        <f>IFERROR(BB7/AZ7,"-")</f>
        <v>0.10034602076125</v>
      </c>
      <c r="BD7" s="109">
        <v>300000</v>
      </c>
      <c r="BE7" s="110">
        <f>IFERROR(BD7/AZ7,"-")</f>
        <v>1038.062283737</v>
      </c>
      <c r="BF7" s="111">
        <v>16</v>
      </c>
      <c r="BG7" s="111">
        <v>7</v>
      </c>
      <c r="BH7" s="111">
        <v>6</v>
      </c>
      <c r="BI7" s="112">
        <v>257</v>
      </c>
      <c r="BJ7" s="113">
        <f>IF(K7=0,"",IF(BI7=0,"",(BI7/K7)))</f>
        <v>0.36978417266187</v>
      </c>
      <c r="BK7" s="114">
        <v>29</v>
      </c>
      <c r="BL7" s="115">
        <f>IFERROR(BK7/BI7,"-")</f>
        <v>0.11284046692607</v>
      </c>
      <c r="BM7" s="116">
        <v>952000</v>
      </c>
      <c r="BN7" s="117">
        <f>IFERROR(BM7/BI7,"-")</f>
        <v>3704.280155642</v>
      </c>
      <c r="BO7" s="118">
        <v>14</v>
      </c>
      <c r="BP7" s="118">
        <v>3</v>
      </c>
      <c r="BQ7" s="118">
        <v>12</v>
      </c>
      <c r="BR7" s="119">
        <v>78</v>
      </c>
      <c r="BS7" s="120">
        <f>IF(K7=0,"",IF(BR7=0,"",(BR7/K7)))</f>
        <v>0.11223021582734</v>
      </c>
      <c r="BT7" s="121">
        <v>19</v>
      </c>
      <c r="BU7" s="122">
        <f>IFERROR(BT7/BR7,"-")</f>
        <v>0.24358974358974</v>
      </c>
      <c r="BV7" s="123">
        <v>1952000</v>
      </c>
      <c r="BW7" s="124">
        <f>IFERROR(BV7/BR7,"-")</f>
        <v>25025.641025641</v>
      </c>
      <c r="BX7" s="125">
        <v>7</v>
      </c>
      <c r="BY7" s="125">
        <v>4</v>
      </c>
      <c r="BZ7" s="125">
        <v>8</v>
      </c>
      <c r="CA7" s="126">
        <v>12</v>
      </c>
      <c r="CB7" s="127">
        <f>IF(K7=0,"",IF(CA7=0,"",(CA7/K7)))</f>
        <v>0.01726618705036</v>
      </c>
      <c r="CC7" s="128">
        <v>3</v>
      </c>
      <c r="CD7" s="129">
        <f>IFERROR(CC7/CA7,"-")</f>
        <v>0.25</v>
      </c>
      <c r="CE7" s="130">
        <v>174000</v>
      </c>
      <c r="CF7" s="131">
        <f>IFERROR(CE7/CA7,"-")</f>
        <v>14500</v>
      </c>
      <c r="CG7" s="132"/>
      <c r="CH7" s="132"/>
      <c r="CI7" s="132">
        <v>3</v>
      </c>
      <c r="CJ7" s="133">
        <v>82</v>
      </c>
      <c r="CK7" s="134">
        <v>3386000</v>
      </c>
      <c r="CL7" s="134">
        <v>1165000</v>
      </c>
      <c r="CM7" s="134">
        <v>13000</v>
      </c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1.7043026670942</v>
      </c>
      <c r="B8" s="222" t="s">
        <v>73</v>
      </c>
      <c r="C8" s="222" t="s">
        <v>68</v>
      </c>
      <c r="D8" s="222" t="s">
        <v>69</v>
      </c>
      <c r="E8" s="79" t="s">
        <v>74</v>
      </c>
      <c r="F8" s="79" t="s">
        <v>64</v>
      </c>
      <c r="G8" s="208">
        <v>1219267</v>
      </c>
      <c r="H8" s="80">
        <v>0</v>
      </c>
      <c r="I8" s="80">
        <v>0</v>
      </c>
      <c r="J8" s="80">
        <v>47791</v>
      </c>
      <c r="K8" s="81">
        <v>555</v>
      </c>
      <c r="L8" s="83">
        <f>IFERROR(K8/J8,"-")</f>
        <v>0.011613065221485</v>
      </c>
      <c r="M8" s="80">
        <v>14</v>
      </c>
      <c r="N8" s="80">
        <v>244</v>
      </c>
      <c r="O8" s="83">
        <f>IFERROR(M8/(K8),"-")</f>
        <v>0.025225225225225</v>
      </c>
      <c r="P8" s="84">
        <f>IFERROR(G8/SUM(K8:K8),"-")</f>
        <v>2196.8774774775</v>
      </c>
      <c r="Q8" s="85">
        <v>74</v>
      </c>
      <c r="R8" s="83">
        <f>IF(K8=0,"-",Q8/K8)</f>
        <v>0.13333333333333</v>
      </c>
      <c r="S8" s="206">
        <v>2078000</v>
      </c>
      <c r="T8" s="207">
        <f>IFERROR(S8/K8,"-")</f>
        <v>3744.1441441441</v>
      </c>
      <c r="U8" s="207">
        <f>IFERROR(S8/Q8,"-")</f>
        <v>28081.081081081</v>
      </c>
      <c r="V8" s="208">
        <f>SUM(S8:S8)-SUM(G8:G8)</f>
        <v>858733</v>
      </c>
      <c r="W8" s="87">
        <f>SUM(S8:S8)/SUM(G8:G8)</f>
        <v>1.7043026670942</v>
      </c>
      <c r="Y8" s="88">
        <v>20</v>
      </c>
      <c r="Z8" s="89">
        <f>IF(K8=0,"",IF(Y8=0,"",(Y8/K8)))</f>
        <v>0.036036036036036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70</v>
      </c>
      <c r="AI8" s="95">
        <f>IF(K8=0,"",IF(AH8=0,"",(AH8/K8)))</f>
        <v>0.12612612612613</v>
      </c>
      <c r="AJ8" s="94">
        <v>4</v>
      </c>
      <c r="AK8" s="96">
        <f>IFERROR(AJ8/AH8,"-")</f>
        <v>0.057142857142857</v>
      </c>
      <c r="AL8" s="97">
        <v>52000</v>
      </c>
      <c r="AM8" s="98">
        <f>IFERROR(AL8/AH8,"-")</f>
        <v>742.85714285714</v>
      </c>
      <c r="AN8" s="99">
        <v>1</v>
      </c>
      <c r="AO8" s="99">
        <v>1</v>
      </c>
      <c r="AP8" s="99">
        <v>2</v>
      </c>
      <c r="AQ8" s="100">
        <v>45</v>
      </c>
      <c r="AR8" s="101">
        <f>IF(K8=0,"",IF(AQ8=0,"",(AQ8/K8)))</f>
        <v>0.081081081081081</v>
      </c>
      <c r="AS8" s="100">
        <v>2</v>
      </c>
      <c r="AT8" s="102">
        <f>IFERROR(AR8/AQ8,"-")</f>
        <v>0.0018018018018018</v>
      </c>
      <c r="AU8" s="103">
        <v>9000</v>
      </c>
      <c r="AV8" s="104">
        <f>IFERROR(AU8/AQ8,"-")</f>
        <v>200</v>
      </c>
      <c r="AW8" s="105">
        <v>1</v>
      </c>
      <c r="AX8" s="105">
        <v>1</v>
      </c>
      <c r="AY8" s="105"/>
      <c r="AZ8" s="106">
        <v>132</v>
      </c>
      <c r="BA8" s="107">
        <f>IF(K8=0,"",IF(AZ8=0,"",(AZ8/K8)))</f>
        <v>0.23783783783784</v>
      </c>
      <c r="BB8" s="106">
        <v>18</v>
      </c>
      <c r="BC8" s="108">
        <f>IFERROR(BB8/AZ8,"-")</f>
        <v>0.13636363636364</v>
      </c>
      <c r="BD8" s="109">
        <v>1042000</v>
      </c>
      <c r="BE8" s="110">
        <f>IFERROR(BD8/AZ8,"-")</f>
        <v>7893.9393939394</v>
      </c>
      <c r="BF8" s="111">
        <v>6</v>
      </c>
      <c r="BG8" s="111">
        <v>3</v>
      </c>
      <c r="BH8" s="111">
        <v>9</v>
      </c>
      <c r="BI8" s="112">
        <v>197</v>
      </c>
      <c r="BJ8" s="113">
        <f>IF(K8=0,"",IF(BI8=0,"",(BI8/K8)))</f>
        <v>0.35495495495495</v>
      </c>
      <c r="BK8" s="114">
        <v>28</v>
      </c>
      <c r="BL8" s="115">
        <f>IFERROR(BK8/BI8,"-")</f>
        <v>0.14213197969543</v>
      </c>
      <c r="BM8" s="116">
        <v>485000</v>
      </c>
      <c r="BN8" s="117">
        <f>IFERROR(BM8/BI8,"-")</f>
        <v>2461.9289340102</v>
      </c>
      <c r="BO8" s="118">
        <v>16</v>
      </c>
      <c r="BP8" s="118">
        <v>3</v>
      </c>
      <c r="BQ8" s="118">
        <v>9</v>
      </c>
      <c r="BR8" s="119">
        <v>82</v>
      </c>
      <c r="BS8" s="120">
        <f>IF(K8=0,"",IF(BR8=0,"",(BR8/K8)))</f>
        <v>0.14774774774775</v>
      </c>
      <c r="BT8" s="121">
        <v>18</v>
      </c>
      <c r="BU8" s="122">
        <f>IFERROR(BT8/BR8,"-")</f>
        <v>0.21951219512195</v>
      </c>
      <c r="BV8" s="123">
        <v>322000</v>
      </c>
      <c r="BW8" s="124">
        <f>IFERROR(BV8/BR8,"-")</f>
        <v>3926.8292682927</v>
      </c>
      <c r="BX8" s="125">
        <v>5</v>
      </c>
      <c r="BY8" s="125">
        <v>7</v>
      </c>
      <c r="BZ8" s="125">
        <v>6</v>
      </c>
      <c r="CA8" s="126">
        <v>9</v>
      </c>
      <c r="CB8" s="127">
        <f>IF(K8=0,"",IF(CA8=0,"",(CA8/K8)))</f>
        <v>0.016216216216216</v>
      </c>
      <c r="CC8" s="128">
        <v>4</v>
      </c>
      <c r="CD8" s="129">
        <f>IFERROR(CC8/CA8,"-")</f>
        <v>0.44444444444444</v>
      </c>
      <c r="CE8" s="130">
        <v>168000</v>
      </c>
      <c r="CF8" s="131">
        <f>IFERROR(CE8/CA8,"-")</f>
        <v>18666.666666667</v>
      </c>
      <c r="CG8" s="132">
        <v>1</v>
      </c>
      <c r="CH8" s="132"/>
      <c r="CI8" s="132">
        <v>3</v>
      </c>
      <c r="CJ8" s="133">
        <v>74</v>
      </c>
      <c r="CK8" s="134">
        <v>2078000</v>
      </c>
      <c r="CL8" s="134">
        <v>380000</v>
      </c>
      <c r="CM8" s="134">
        <v>58000</v>
      </c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1.9098490556791</v>
      </c>
      <c r="B11" s="154"/>
      <c r="C11" s="154"/>
      <c r="D11" s="154"/>
      <c r="E11" s="155" t="s">
        <v>75</v>
      </c>
      <c r="F11" s="155"/>
      <c r="G11" s="209">
        <f>SUM(G6:G10)</f>
        <v>13059120</v>
      </c>
      <c r="H11" s="154">
        <f>SUM(H6:H10)</f>
        <v>0</v>
      </c>
      <c r="I11" s="154">
        <f>SUM(I6:I10)</f>
        <v>0</v>
      </c>
      <c r="J11" s="154">
        <f>SUM(J6:J10)</f>
        <v>517941</v>
      </c>
      <c r="K11" s="154">
        <f>SUM(K6:K10)</f>
        <v>5014</v>
      </c>
      <c r="L11" s="156">
        <f>IFERROR(K11/J11,"-")</f>
        <v>0.0096806393006153</v>
      </c>
      <c r="M11" s="157">
        <f>SUM(M6:M10)</f>
        <v>130</v>
      </c>
      <c r="N11" s="157">
        <f>SUM(N6:N10)</f>
        <v>2186</v>
      </c>
      <c r="O11" s="156">
        <f>IFERROR(M11/K11,"-")</f>
        <v>0.025927403270842</v>
      </c>
      <c r="P11" s="158">
        <f>IFERROR(G11/K11,"-")</f>
        <v>2604.5313123255</v>
      </c>
      <c r="Q11" s="159">
        <f>SUM(Q6:Q10)</f>
        <v>594</v>
      </c>
      <c r="R11" s="156">
        <f>IFERROR(Q11/K11,"-")</f>
        <v>0.11846828879138</v>
      </c>
      <c r="S11" s="209">
        <f>SUM(S6:S10)</f>
        <v>24940948</v>
      </c>
      <c r="T11" s="209">
        <f>IFERROR(S11/K11,"-")</f>
        <v>4974.2616673315</v>
      </c>
      <c r="U11" s="209">
        <f>IFERROR(S11/Q11,"-")</f>
        <v>41988.127946128</v>
      </c>
      <c r="V11" s="209">
        <f>S11-G11</f>
        <v>11881828</v>
      </c>
      <c r="W11" s="160">
        <f>S11/G11</f>
        <v>1.9098490556791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76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77</v>
      </c>
      <c r="C6" s="222" t="s">
        <v>78</v>
      </c>
      <c r="D6" s="222" t="s">
        <v>79</v>
      </c>
      <c r="E6" s="79" t="s">
        <v>80</v>
      </c>
      <c r="F6" s="79" t="s">
        <v>64</v>
      </c>
      <c r="G6" s="208">
        <v>0</v>
      </c>
      <c r="H6" s="80">
        <v>0</v>
      </c>
      <c r="I6" s="80">
        <v>0</v>
      </c>
      <c r="J6" s="80">
        <v>0</v>
      </c>
      <c r="K6" s="81">
        <v>5</v>
      </c>
      <c r="L6" s="83" t="str">
        <f>IFERROR(K6/J6,"-")</f>
        <v>-</v>
      </c>
      <c r="M6" s="80">
        <v>0</v>
      </c>
      <c r="N6" s="80">
        <v>1</v>
      </c>
      <c r="O6" s="83">
        <f>IFERROR(M6/(K6),"-")</f>
        <v>0</v>
      </c>
      <c r="P6" s="84">
        <f>IFERROR(G6/SUM(K6:K6),"-")</f>
        <v>0</v>
      </c>
      <c r="Q6" s="85">
        <v>0</v>
      </c>
      <c r="R6" s="83">
        <f>IF(K6=0,"-",Q6/K6)</f>
        <v>0</v>
      </c>
      <c r="S6" s="206"/>
      <c r="T6" s="207">
        <f>IFERROR(S6/K6,"-")</f>
        <v>0</v>
      </c>
      <c r="U6" s="207" t="str">
        <f>IFERROR(S6/Q6,"-")</f>
        <v>-</v>
      </c>
      <c r="V6" s="208">
        <f>SUM(S6:S6)-SUM(G6:G6)</f>
        <v>0</v>
      </c>
      <c r="W6" s="87" t="str">
        <f>SUM(S6:S6)/SUM(G6:G6)</f>
        <v>0</v>
      </c>
      <c r="Y6" s="88">
        <v>1</v>
      </c>
      <c r="Z6" s="89">
        <f>IF(K6=0,"",IF(Y6=0,"",(Y6/K6)))</f>
        <v>0.2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2</v>
      </c>
      <c r="AI6" s="95">
        <f>IF(K6=0,"",IF(AH6=0,"",(AH6/K6)))</f>
        <v>0.4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</v>
      </c>
      <c r="AR6" s="101">
        <f>IF(K6=0,"",IF(AQ6=0,"",(AQ6/K6)))</f>
        <v>0.2</v>
      </c>
      <c r="AS6" s="100"/>
      <c r="AT6" s="102">
        <f>IFERROR(AR6/AQ6,"-")</f>
        <v>0.2</v>
      </c>
      <c r="AU6" s="103"/>
      <c r="AV6" s="104">
        <f>IFERROR(AU6/AQ6,"-")</f>
        <v>0</v>
      </c>
      <c r="AW6" s="105"/>
      <c r="AX6" s="105"/>
      <c r="AY6" s="105"/>
      <c r="AZ6" s="106">
        <v>1</v>
      </c>
      <c r="BA6" s="107">
        <f>IF(K6=0,"",IF(AZ6=0,"",(AZ6/K6)))</f>
        <v>0.2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0</v>
      </c>
      <c r="CK6" s="134"/>
      <c r="CL6" s="134"/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81</v>
      </c>
      <c r="C7" s="222" t="s">
        <v>78</v>
      </c>
      <c r="D7" s="222" t="s">
        <v>79</v>
      </c>
      <c r="E7" s="79" t="s">
        <v>82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48</v>
      </c>
      <c r="L7" s="83" t="str">
        <f>IFERROR(K7/J7,"-")</f>
        <v>-</v>
      </c>
      <c r="M7" s="80">
        <v>2</v>
      </c>
      <c r="N7" s="80">
        <v>10</v>
      </c>
      <c r="O7" s="83">
        <f>IFERROR(M7/(K7),"-")</f>
        <v>0.041666666666667</v>
      </c>
      <c r="P7" s="84">
        <f>IFERROR(G7/SUM(K7:K7),"-")</f>
        <v>0</v>
      </c>
      <c r="Q7" s="85">
        <v>3</v>
      </c>
      <c r="R7" s="83">
        <f>IF(K7=0,"-",Q7/K7)</f>
        <v>0.0625</v>
      </c>
      <c r="S7" s="206">
        <v>12000</v>
      </c>
      <c r="T7" s="207">
        <f>IFERROR(S7/K7,"-")</f>
        <v>250</v>
      </c>
      <c r="U7" s="207">
        <f>IFERROR(S7/Q7,"-")</f>
        <v>4000</v>
      </c>
      <c r="V7" s="208">
        <f>SUM(S7:S7)-SUM(G7:G7)</f>
        <v>12000</v>
      </c>
      <c r="W7" s="87" t="str">
        <f>SUM(S7:S7)/SUM(G7:G7)</f>
        <v>0</v>
      </c>
      <c r="Y7" s="88">
        <v>8</v>
      </c>
      <c r="Z7" s="89">
        <f>IF(K7=0,"",IF(Y7=0,"",(Y7/K7)))</f>
        <v>0.16666666666667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16</v>
      </c>
      <c r="AI7" s="95">
        <f>IF(K7=0,"",IF(AH7=0,"",(AH7/K7)))</f>
        <v>0.33333333333333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5</v>
      </c>
      <c r="AR7" s="101">
        <f>IF(K7=0,"",IF(AQ7=0,"",(AQ7/K7)))</f>
        <v>0.10416666666667</v>
      </c>
      <c r="AS7" s="100">
        <v>1</v>
      </c>
      <c r="AT7" s="102">
        <f>IFERROR(AR7/AQ7,"-")</f>
        <v>0.020833333333333</v>
      </c>
      <c r="AU7" s="103">
        <v>3000</v>
      </c>
      <c r="AV7" s="104">
        <f>IFERROR(AU7/AQ7,"-")</f>
        <v>600</v>
      </c>
      <c r="AW7" s="105">
        <v>1</v>
      </c>
      <c r="AX7" s="105"/>
      <c r="AY7" s="105"/>
      <c r="AZ7" s="106">
        <v>10</v>
      </c>
      <c r="BA7" s="107">
        <f>IF(K7=0,"",IF(AZ7=0,"",(AZ7/K7)))</f>
        <v>0.20833333333333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>
        <v>8</v>
      </c>
      <c r="BJ7" s="113">
        <f>IF(K7=0,"",IF(BI7=0,"",(BI7/K7)))</f>
        <v>0.16666666666667</v>
      </c>
      <c r="BK7" s="114">
        <v>2</v>
      </c>
      <c r="BL7" s="115">
        <f>IFERROR(BK7/BI7,"-")</f>
        <v>0.25</v>
      </c>
      <c r="BM7" s="116">
        <v>9000</v>
      </c>
      <c r="BN7" s="117">
        <f>IFERROR(BM7/BI7,"-")</f>
        <v>1125</v>
      </c>
      <c r="BO7" s="118">
        <v>1</v>
      </c>
      <c r="BP7" s="118">
        <v>1</v>
      </c>
      <c r="BQ7" s="118"/>
      <c r="BR7" s="119">
        <v>1</v>
      </c>
      <c r="BS7" s="120">
        <f>IF(K7=0,"",IF(BR7=0,"",(BR7/K7)))</f>
        <v>0.020833333333333</v>
      </c>
      <c r="BT7" s="121"/>
      <c r="BU7" s="122">
        <f>IFERROR(BT7/BR7,"-")</f>
        <v>0</v>
      </c>
      <c r="BV7" s="123"/>
      <c r="BW7" s="124">
        <f>IFERROR(BV7/BR7,"-")</f>
        <v>0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3</v>
      </c>
      <c r="CK7" s="134">
        <v>12000</v>
      </c>
      <c r="CL7" s="134">
        <v>6000</v>
      </c>
      <c r="CM7" s="134">
        <v>3000</v>
      </c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83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53</v>
      </c>
      <c r="L10" s="156" t="str">
        <f>IFERROR(K10/J10,"-")</f>
        <v>-</v>
      </c>
      <c r="M10" s="157">
        <f>SUM(M6:M9)</f>
        <v>2</v>
      </c>
      <c r="N10" s="157">
        <f>SUM(N6:N9)</f>
        <v>11</v>
      </c>
      <c r="O10" s="156">
        <f>IFERROR(M10/K10,"-")</f>
        <v>0.037735849056604</v>
      </c>
      <c r="P10" s="158">
        <f>IFERROR(G10/K10,"-")</f>
        <v>0</v>
      </c>
      <c r="Q10" s="159">
        <f>SUM(Q6:Q9)</f>
        <v>3</v>
      </c>
      <c r="R10" s="156">
        <f>IFERROR(Q10/K10,"-")</f>
        <v>0.056603773584906</v>
      </c>
      <c r="S10" s="209">
        <f>SUM(S6:S9)</f>
        <v>12000</v>
      </c>
      <c r="T10" s="209">
        <f>IFERROR(S10/K10,"-")</f>
        <v>226.41509433962</v>
      </c>
      <c r="U10" s="209">
        <f>IFERROR(S10/Q10,"-")</f>
        <v>4000</v>
      </c>
      <c r="V10" s="209">
        <f>S10-G10</f>
        <v>12000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