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<sst xmlns="http://schemas.openxmlformats.org/spreadsheetml/2006/main" uniqueCount="84">
  <si>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</si>
  <si>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</si>
  <si>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</si>
  <si>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</si>
  <si>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</si>
  <si>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</si>
  <si>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</si>
  <si>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</si>
  <si>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</si>
  <si>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</si>
  <si>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</si>
  <si>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</si>
  <si>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</si>
  <si>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</si>
  <si>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</si>
  <si>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</si>
  <si>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</si>
  <si>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</si>
  <si>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</si>
  <si>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</si>
  <si>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</si>
  <si>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</si>
  <si>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</si>
  <si>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</si>
  <si>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</si>
  <si>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</si>
  <si>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10月</t>
  </si>
  <si>
    <t>アイメール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</si>
  <si>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</si>
  <si>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</si>
  <si>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</si>
  <si>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</si>
  <si>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</si>
  <si>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</si>
  <si>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</si>
  <si>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</si>
  <si>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</si>
  <si>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</si>
  <si>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</si>
  <si>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</si>
  <si>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</si>
  <si>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</si>
  <si>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</si>
  <si>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</si>
  <si>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</si>
  <si>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</si>
  <si>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</si>
  <si>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</si>
  <si>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</si>
  <si>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</si>
  <si>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</si>
  <si>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</si>
  <si>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</si>
  <si>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</si>
  <si>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</si>
  <si>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</si>
  <si>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</si>
  <si>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</si>
  <si>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</si>
  <si>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</si>
  <si>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</si>
  <si>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</si>
  <si>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</si>
  <si>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</si>
  <si>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10/1～10/31</t>
  </si>
  <si>
    <t>アフィリエイト TOTAL</t>
  </si>
  <si>
    <t>●リスティング 広告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</si>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</sst>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10</v>
      </c>
      <c r="I6" s="44">
        <v>0</v>
      </c>
      <c r="J6" s="47">
        <f>H6+I6</f>
        <v>10</v>
      </c>
      <c r="K6" s="37" t="str">
        <f>IFERROR(J6/G6,"-")</f>
        <v>-</v>
      </c>
      <c r="L6" s="36">
        <v>0</v>
      </c>
      <c r="M6" s="36">
        <v>5</v>
      </c>
      <c r="N6" s="37">
        <f>IFERROR(L6/J6,"-")</f>
        <v>0</v>
      </c>
      <c r="O6" s="38">
        <f>IFERROR(D6/J6,"-")</f>
        <v>0</v>
      </c>
      <c r="P6" s="39">
        <v>1</v>
      </c>
      <c r="Q6" s="37">
        <f>IFERROR(P6/J6,"-")</f>
        <v>0.1</v>
      </c>
      <c r="R6" s="219">
        <v>3000</v>
      </c>
      <c r="S6" s="220">
        <f>IFERROR(R6/J6,"-")</f>
        <v>300</v>
      </c>
      <c r="T6" s="220">
        <f>IFERROR(R6/P6,"-")</f>
        <v>3000</v>
      </c>
      <c r="U6" s="214">
        <f>IFERROR(R6-D6,"-")</f>
        <v>3000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12818284</v>
      </c>
      <c r="E7" s="36">
        <v>0</v>
      </c>
      <c r="F7" s="36">
        <v>0</v>
      </c>
      <c r="G7" s="36">
        <v>784925</v>
      </c>
      <c r="H7" s="43">
        <v>5347</v>
      </c>
      <c r="I7" s="44">
        <v>91</v>
      </c>
      <c r="J7" s="47">
        <f>H7+I7</f>
        <v>5438</v>
      </c>
      <c r="K7" s="37">
        <f>IFERROR(J7/G7,"-")</f>
        <v>0.00692805045068</v>
      </c>
      <c r="L7" s="36">
        <v>239</v>
      </c>
      <c r="M7" s="36">
        <v>2320</v>
      </c>
      <c r="N7" s="37">
        <f>IFERROR(L7/J7,"-")</f>
        <v>0.043949981610886</v>
      </c>
      <c r="O7" s="38">
        <f>IFERROR(D7/J7,"-")</f>
        <v>2357.1688120633</v>
      </c>
      <c r="P7" s="39">
        <v>793</v>
      </c>
      <c r="Q7" s="37">
        <f>IFERROR(P7/J7,"-")</f>
        <v>0.14582567120265</v>
      </c>
      <c r="R7" s="219">
        <v>47888245</v>
      </c>
      <c r="S7" s="220">
        <f>IFERROR(R7/J7,"-")</f>
        <v>8806.2237955131</v>
      </c>
      <c r="T7" s="220">
        <f>IFERROR(R7/P7,"-")</f>
        <v>60388.707440101</v>
      </c>
      <c r="U7" s="214">
        <f>IFERROR(R7-D7,"-")</f>
        <v>35069961</v>
      </c>
      <c r="V7" s="40">
        <f>R7/D7</f>
        <v>3.7359325944097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51</v>
      </c>
      <c r="I8" s="44">
        <v>5</v>
      </c>
      <c r="J8" s="47">
        <f>H8+I8</f>
        <v>56</v>
      </c>
      <c r="K8" s="37" t="str">
        <f>IFERROR(J8/G8,"-")</f>
        <v>-</v>
      </c>
      <c r="L8" s="36">
        <v>0</v>
      </c>
      <c r="M8" s="36">
        <v>12</v>
      </c>
      <c r="N8" s="37">
        <f>IFERROR(L8/J8,"-")</f>
        <v>0</v>
      </c>
      <c r="O8" s="38">
        <f>IFERROR(D8/J8,"-")</f>
        <v>0</v>
      </c>
      <c r="P8" s="39">
        <v>3</v>
      </c>
      <c r="Q8" s="37">
        <f>IFERROR(P8/J8,"-")</f>
        <v>0.053571428571429</v>
      </c>
      <c r="R8" s="219">
        <v>44800</v>
      </c>
      <c r="S8" s="220">
        <f>IFERROR(R8/J8,"-")</f>
        <v>800</v>
      </c>
      <c r="T8" s="220">
        <f>IFERROR(R8/P8,"-")</f>
        <v>14933.333333333</v>
      </c>
      <c r="U8" s="214">
        <f>IFERROR(R8-D8,"-")</f>
        <v>44800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12818284</v>
      </c>
      <c r="E11" s="21">
        <f>SUM(E6:E9)</f>
        <v>0</v>
      </c>
      <c r="F11" s="21">
        <f>SUM(F6:F9)</f>
        <v>0</v>
      </c>
      <c r="G11" s="21">
        <f>SUM(G6:G9)</f>
        <v>784925</v>
      </c>
      <c r="H11" s="21">
        <f>SUM(H6:H9)</f>
        <v>5408</v>
      </c>
      <c r="I11" s="21">
        <f>SUM(I6:I9)</f>
        <v>96</v>
      </c>
      <c r="J11" s="21">
        <f>SUM(J6:J9)</f>
        <v>5504</v>
      </c>
      <c r="K11" s="22">
        <f>IFERROR(J11/G11,"-")</f>
        <v>0.0070121349173488</v>
      </c>
      <c r="L11" s="33">
        <f>SUM(L6:L9)</f>
        <v>239</v>
      </c>
      <c r="M11" s="33">
        <f>SUM(M6:M9)</f>
        <v>2337</v>
      </c>
      <c r="N11" s="22">
        <f>IFERROR(L11/J11,"-")</f>
        <v>0.043422965116279</v>
      </c>
      <c r="O11" s="23">
        <f>IFERROR(D11/J11,"-")</f>
        <v>2328.9033430233</v>
      </c>
      <c r="P11" s="24">
        <f>SUM(P6:P9)</f>
        <v>797</v>
      </c>
      <c r="Q11" s="22">
        <f>IFERROR(P11/J11,"-")</f>
        <v>0.14480377906977</v>
      </c>
      <c r="R11" s="25">
        <f>SUM(R6:R9)</f>
        <v>47936045</v>
      </c>
      <c r="S11" s="25">
        <f>IFERROR(R11/J11,"-")</f>
        <v>8709.3105014535</v>
      </c>
      <c r="T11" s="25">
        <f>IFERROR(R11/P11,"-")</f>
        <v>60145.602258469</v>
      </c>
      <c r="U11" s="26">
        <f>SUM(U6:U9)</f>
        <v>35117761</v>
      </c>
      <c r="V11" s="27">
        <f>IFERROR(R11/D11,"-")</f>
        <v>3.7396616426973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10</v>
      </c>
      <c r="M6" s="82">
        <v>10</v>
      </c>
      <c r="N6" s="83" t="str">
        <f>IFERROR(L6/K6,"-")</f>
        <v>-</v>
      </c>
      <c r="O6" s="80">
        <v>0</v>
      </c>
      <c r="P6" s="80">
        <v>5</v>
      </c>
      <c r="Q6" s="83">
        <f>IFERROR(O6/L6,"-")</f>
        <v>0</v>
      </c>
      <c r="R6" s="84">
        <f>IFERROR(G6/SUM(L6:L6),"-")</f>
        <v>0</v>
      </c>
      <c r="S6" s="85">
        <v>1</v>
      </c>
      <c r="T6" s="83">
        <f>IF(L6=0,"-",S6/L6)</f>
        <v>0.1</v>
      </c>
      <c r="U6" s="206">
        <v>3000</v>
      </c>
      <c r="V6" s="207">
        <f>IFERROR(U6/L6,"-")</f>
        <v>300</v>
      </c>
      <c r="W6" s="207">
        <f>IFERROR(U6/S6,"-")</f>
        <v>3000</v>
      </c>
      <c r="X6" s="208">
        <f>SUM(U6:U6)-SUM(G6:G6)</f>
        <v>3000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>
        <v>1</v>
      </c>
      <c r="AK6" s="95">
        <f>IF(L6=0,"",IF(AJ6=0,"",(AJ6/L6)))</f>
        <v>0.1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1</v>
      </c>
      <c r="AT6" s="101">
        <f>IF(L6=0,"",IF(AS6=0,"",(AS6/L6)))</f>
        <v>0.1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1</v>
      </c>
      <c r="BC6" s="107">
        <f>IF(L6=0,"",IF(BB6=0,"",(BB6/L6)))</f>
        <v>0.1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5</v>
      </c>
      <c r="BL6" s="113">
        <f>IF(L6=0,"",IF(BK6=0,"",(BK6/L6)))</f>
        <v>0.5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>
        <v>1</v>
      </c>
      <c r="BU6" s="120">
        <f>IF(L6=0,"",IF(BT6=0,"",(BT6/L6)))</f>
        <v>0.1</v>
      </c>
      <c r="BV6" s="121">
        <v>1</v>
      </c>
      <c r="BW6" s="122">
        <f>IFERROR(BV6/BT6,"-")</f>
        <v>1</v>
      </c>
      <c r="BX6" s="123">
        <v>3000</v>
      </c>
      <c r="BY6" s="124">
        <f>IFERROR(BX6/BT6,"-")</f>
        <v>3000</v>
      </c>
      <c r="BZ6" s="125">
        <v>1</v>
      </c>
      <c r="CA6" s="125"/>
      <c r="CB6" s="125"/>
      <c r="CC6" s="126">
        <v>1</v>
      </c>
      <c r="CD6" s="127">
        <f>IF(L6=0,"",IF(CC6=0,"",(CC6/L6)))</f>
        <v>0.1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1</v>
      </c>
      <c r="CM6" s="134">
        <v>3000</v>
      </c>
      <c r="CN6" s="134">
        <v>3000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10</v>
      </c>
      <c r="M9" s="154">
        <f>SUM(M6:M8)</f>
        <v>10</v>
      </c>
      <c r="N9" s="156" t="str">
        <f>IFERROR(L9/K9,"-")</f>
        <v>-</v>
      </c>
      <c r="O9" s="157">
        <f>SUM(O6:O8)</f>
        <v>0</v>
      </c>
      <c r="P9" s="157">
        <f>SUM(P6:P8)</f>
        <v>5</v>
      </c>
      <c r="Q9" s="156">
        <f>IFERROR(O9/L9,"-")</f>
        <v>0</v>
      </c>
      <c r="R9" s="158">
        <f>IFERROR(G9/L9,"-")</f>
        <v>0</v>
      </c>
      <c r="S9" s="159">
        <f>SUM(S6:S8)</f>
        <v>1</v>
      </c>
      <c r="T9" s="156">
        <f>IFERROR(S9/L9,"-")</f>
        <v>0.1</v>
      </c>
      <c r="U9" s="209">
        <f>SUM(U6:U8)</f>
        <v>3000</v>
      </c>
      <c r="V9" s="209">
        <f>IFERROR(U9/L9,"-")</f>
        <v>300</v>
      </c>
      <c r="W9" s="209">
        <f>IFERROR(U9/S9,"-")</f>
        <v>3000</v>
      </c>
      <c r="X9" s="209">
        <f>U9-G9</f>
        <v>3000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3.0421421238951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8826679</v>
      </c>
      <c r="H6" s="80">
        <v>0</v>
      </c>
      <c r="I6" s="80">
        <v>0</v>
      </c>
      <c r="J6" s="80">
        <v>477585</v>
      </c>
      <c r="K6" s="81">
        <v>4043</v>
      </c>
      <c r="L6" s="83">
        <f>IFERROR(K6/J6,"-")</f>
        <v>0.0084655087576034</v>
      </c>
      <c r="M6" s="80">
        <v>153</v>
      </c>
      <c r="N6" s="80">
        <v>1833</v>
      </c>
      <c r="O6" s="83">
        <f>IFERROR(M6/(K6),"-")</f>
        <v>0.037843185753154</v>
      </c>
      <c r="P6" s="84">
        <f>IFERROR(G6/SUM(K6:K6),"-")</f>
        <v>2183.2003462775</v>
      </c>
      <c r="Q6" s="85">
        <v>558</v>
      </c>
      <c r="R6" s="83">
        <f>IF(K6=0,"-",Q6/K6)</f>
        <v>0.1380163245115</v>
      </c>
      <c r="S6" s="206">
        <v>26852012</v>
      </c>
      <c r="T6" s="207">
        <f>IFERROR(S6/K6,"-")</f>
        <v>6641.6057383131</v>
      </c>
      <c r="U6" s="207">
        <f>IFERROR(S6/Q6,"-")</f>
        <v>48121.885304659</v>
      </c>
      <c r="V6" s="208">
        <f>SUM(S6:S6)-SUM(G6:G6)</f>
        <v>18025333</v>
      </c>
      <c r="W6" s="87">
        <f>SUM(S6:S6)/SUM(G6:G6)</f>
        <v>3.0421421238951</v>
      </c>
      <c r="Y6" s="88">
        <v>46</v>
      </c>
      <c r="Z6" s="89">
        <f>IF(K6=0,"",IF(Y6=0,"",(Y6/K6)))</f>
        <v>0.011377689834281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17</v>
      </c>
      <c r="AI6" s="95">
        <f>IF(K6=0,"",IF(AH6=0,"",(AH6/K6)))</f>
        <v>0.0042047984170171</v>
      </c>
      <c r="AJ6" s="94">
        <v>2</v>
      </c>
      <c r="AK6" s="96">
        <f>IFERROR(AJ6/AH6,"-")</f>
        <v>0.11764705882353</v>
      </c>
      <c r="AL6" s="97">
        <v>73000</v>
      </c>
      <c r="AM6" s="98">
        <f>IFERROR(AL6/AH6,"-")</f>
        <v>4294.1176470588</v>
      </c>
      <c r="AN6" s="99"/>
      <c r="AO6" s="99"/>
      <c r="AP6" s="99">
        <v>2</v>
      </c>
      <c r="AQ6" s="100">
        <v>98</v>
      </c>
      <c r="AR6" s="101">
        <f>IF(K6=0,"",IF(AQ6=0,"",(AQ6/K6)))</f>
        <v>0.024239426168687</v>
      </c>
      <c r="AS6" s="100">
        <v>8</v>
      </c>
      <c r="AT6" s="102">
        <f>IFERROR(AR6/AQ6,"-")</f>
        <v>0.00024734108335395</v>
      </c>
      <c r="AU6" s="103">
        <v>101000</v>
      </c>
      <c r="AV6" s="104">
        <f>IFERROR(AU6/AQ6,"-")</f>
        <v>1030.612244898</v>
      </c>
      <c r="AW6" s="105">
        <v>2</v>
      </c>
      <c r="AX6" s="105">
        <v>3</v>
      </c>
      <c r="AY6" s="105">
        <v>3</v>
      </c>
      <c r="AZ6" s="106">
        <v>1999</v>
      </c>
      <c r="BA6" s="107">
        <f>IF(K6=0,"",IF(AZ6=0,"",(AZ6/K6)))</f>
        <v>0.49443482562454</v>
      </c>
      <c r="BB6" s="106">
        <v>232</v>
      </c>
      <c r="BC6" s="108">
        <f>IFERROR(BB6/AZ6,"-")</f>
        <v>0.11605802901451</v>
      </c>
      <c r="BD6" s="109">
        <v>6154000</v>
      </c>
      <c r="BE6" s="110">
        <f>IFERROR(BD6/AZ6,"-")</f>
        <v>3078.5392696348</v>
      </c>
      <c r="BF6" s="111">
        <v>116</v>
      </c>
      <c r="BG6" s="111">
        <v>37</v>
      </c>
      <c r="BH6" s="111">
        <v>79</v>
      </c>
      <c r="BI6" s="112">
        <v>1420</v>
      </c>
      <c r="BJ6" s="113">
        <f>IF(K6=0,"",IF(BI6=0,"",(BI6/K6)))</f>
        <v>0.3512243383626</v>
      </c>
      <c r="BK6" s="114">
        <v>209</v>
      </c>
      <c r="BL6" s="115">
        <f>IFERROR(BK6/BI6,"-")</f>
        <v>0.14718309859155</v>
      </c>
      <c r="BM6" s="116">
        <v>10088000</v>
      </c>
      <c r="BN6" s="117">
        <f>IFERROR(BM6/BI6,"-")</f>
        <v>7104.2253521127</v>
      </c>
      <c r="BO6" s="118">
        <v>76</v>
      </c>
      <c r="BP6" s="118">
        <v>51</v>
      </c>
      <c r="BQ6" s="118">
        <v>82</v>
      </c>
      <c r="BR6" s="119">
        <v>401</v>
      </c>
      <c r="BS6" s="120">
        <f>IF(K6=0,"",IF(BR6=0,"",(BR6/K6)))</f>
        <v>0.099183774424932</v>
      </c>
      <c r="BT6" s="121">
        <v>92</v>
      </c>
      <c r="BU6" s="122">
        <f>IFERROR(BT6/BR6,"-")</f>
        <v>0.22942643391521</v>
      </c>
      <c r="BV6" s="123">
        <v>5655012</v>
      </c>
      <c r="BW6" s="124">
        <f>IFERROR(BV6/BR6,"-")</f>
        <v>14102.274314214</v>
      </c>
      <c r="BX6" s="125">
        <v>30</v>
      </c>
      <c r="BY6" s="125">
        <v>10</v>
      </c>
      <c r="BZ6" s="125">
        <v>52</v>
      </c>
      <c r="CA6" s="126">
        <v>62</v>
      </c>
      <c r="CB6" s="127">
        <f>IF(K6=0,"",IF(CA6=0,"",(CA6/K6)))</f>
        <v>0.015335147167945</v>
      </c>
      <c r="CC6" s="128">
        <v>15</v>
      </c>
      <c r="CD6" s="129">
        <f>IFERROR(CC6/CA6,"-")</f>
        <v>0.24193548387097</v>
      </c>
      <c r="CE6" s="130">
        <v>4781000</v>
      </c>
      <c r="CF6" s="131">
        <f>IFERROR(CE6/CA6,"-")</f>
        <v>77112.903225806</v>
      </c>
      <c r="CG6" s="132">
        <v>3</v>
      </c>
      <c r="CH6" s="132"/>
      <c r="CI6" s="132">
        <v>12</v>
      </c>
      <c r="CJ6" s="133">
        <v>558</v>
      </c>
      <c r="CK6" s="134">
        <v>26852012</v>
      </c>
      <c r="CL6" s="134">
        <v>1665000</v>
      </c>
      <c r="CM6" s="134">
        <v>3000</v>
      </c>
      <c r="CN6" s="135" t="str">
        <f>IF(AND(CL6=0,CM6=0),"",IF(AND(CL6&lt;=100000,CM6&lt;=100000),"",IF(CL6/CK6&gt;0.7,"男高",IF(CM6/CK6&gt;0.7,"女高",""))))</f>
        <v/>
      </c>
    </row>
    <row r="7" spans="1:94">
      <c r="A7" s="78">
        <f>W7</f>
        <v>4.616821323772</v>
      </c>
      <c r="B7" s="222" t="s">
        <v>71</v>
      </c>
      <c r="C7" s="222" t="s">
        <v>68</v>
      </c>
      <c r="D7" s="222" t="s">
        <v>69</v>
      </c>
      <c r="E7" s="79" t="s">
        <v>72</v>
      </c>
      <c r="F7" s="79" t="s">
        <v>64</v>
      </c>
      <c r="G7" s="208">
        <v>3506359</v>
      </c>
      <c r="H7" s="80">
        <v>0</v>
      </c>
      <c r="I7" s="80">
        <v>0</v>
      </c>
      <c r="J7" s="80">
        <v>291190</v>
      </c>
      <c r="K7" s="81">
        <v>1153</v>
      </c>
      <c r="L7" s="83">
        <f>IFERROR(K7/J7,"-")</f>
        <v>0.0039596139977334</v>
      </c>
      <c r="M7" s="80">
        <v>74</v>
      </c>
      <c r="N7" s="80">
        <v>377</v>
      </c>
      <c r="O7" s="83">
        <f>IFERROR(M7/(K7),"-")</f>
        <v>0.064180398959237</v>
      </c>
      <c r="P7" s="84">
        <f>IFERROR(G7/SUM(K7:K7),"-")</f>
        <v>3041.0745880312</v>
      </c>
      <c r="Q7" s="85">
        <v>190</v>
      </c>
      <c r="R7" s="83">
        <f>IF(K7=0,"-",Q7/K7)</f>
        <v>0.16478751084128</v>
      </c>
      <c r="S7" s="206">
        <v>16188233</v>
      </c>
      <c r="T7" s="207">
        <f>IFERROR(S7/K7,"-")</f>
        <v>14040.098005204</v>
      </c>
      <c r="U7" s="207">
        <f>IFERROR(S7/Q7,"-")</f>
        <v>85201.226315789</v>
      </c>
      <c r="V7" s="208">
        <f>SUM(S7:S7)-SUM(G7:G7)</f>
        <v>12681874</v>
      </c>
      <c r="W7" s="87">
        <f>SUM(S7:S7)/SUM(G7:G7)</f>
        <v>4.616821323772</v>
      </c>
      <c r="Y7" s="88">
        <v>18</v>
      </c>
      <c r="Z7" s="89">
        <f>IF(K7=0,"",IF(Y7=0,"",(Y7/K7)))</f>
        <v>0.01561144839549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2</v>
      </c>
      <c r="AI7" s="95">
        <f>IF(K7=0,"",IF(AH7=0,"",(AH7/K7)))</f>
        <v>0.0017346053772767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29</v>
      </c>
      <c r="AR7" s="101">
        <f>IF(K7=0,"",IF(AQ7=0,"",(AQ7/K7)))</f>
        <v>0.025151777970512</v>
      </c>
      <c r="AS7" s="100">
        <v>2</v>
      </c>
      <c r="AT7" s="102">
        <f>IFERROR(AR7/AQ7,"-")</f>
        <v>0.00086730268863833</v>
      </c>
      <c r="AU7" s="103">
        <v>37000</v>
      </c>
      <c r="AV7" s="104">
        <f>IFERROR(AU7/AQ7,"-")</f>
        <v>1275.8620689655</v>
      </c>
      <c r="AW7" s="105">
        <v>1</v>
      </c>
      <c r="AX7" s="105"/>
      <c r="AY7" s="105">
        <v>1</v>
      </c>
      <c r="AZ7" s="106">
        <v>144</v>
      </c>
      <c r="BA7" s="107">
        <f>IF(K7=0,"",IF(AZ7=0,"",(AZ7/K7)))</f>
        <v>0.12489158716392</v>
      </c>
      <c r="BB7" s="106">
        <v>14</v>
      </c>
      <c r="BC7" s="108">
        <f>IFERROR(BB7/AZ7,"-")</f>
        <v>0.097222222222222</v>
      </c>
      <c r="BD7" s="109">
        <v>291000</v>
      </c>
      <c r="BE7" s="110">
        <f>IFERROR(BD7/AZ7,"-")</f>
        <v>2020.8333333333</v>
      </c>
      <c r="BF7" s="111">
        <v>5</v>
      </c>
      <c r="BG7" s="111">
        <v>4</v>
      </c>
      <c r="BH7" s="111">
        <v>5</v>
      </c>
      <c r="BI7" s="112">
        <v>548</v>
      </c>
      <c r="BJ7" s="113">
        <f>IF(K7=0,"",IF(BI7=0,"",(BI7/K7)))</f>
        <v>0.47528187337381</v>
      </c>
      <c r="BK7" s="114">
        <v>79</v>
      </c>
      <c r="BL7" s="115">
        <f>IFERROR(BK7/BI7,"-")</f>
        <v>0.14416058394161</v>
      </c>
      <c r="BM7" s="116">
        <v>3411670</v>
      </c>
      <c r="BN7" s="117">
        <f>IFERROR(BM7/BI7,"-")</f>
        <v>6225.6751824818</v>
      </c>
      <c r="BO7" s="118">
        <v>21</v>
      </c>
      <c r="BP7" s="118">
        <v>19</v>
      </c>
      <c r="BQ7" s="118">
        <v>39</v>
      </c>
      <c r="BR7" s="119">
        <v>328</v>
      </c>
      <c r="BS7" s="120">
        <f>IF(K7=0,"",IF(BR7=0,"",(BR7/K7)))</f>
        <v>0.28447528187337</v>
      </c>
      <c r="BT7" s="121">
        <v>69</v>
      </c>
      <c r="BU7" s="122">
        <f>IFERROR(BT7/BR7,"-")</f>
        <v>0.21036585365854</v>
      </c>
      <c r="BV7" s="123">
        <v>10163563</v>
      </c>
      <c r="BW7" s="124">
        <f>IFERROR(BV7/BR7,"-")</f>
        <v>30986.472560976</v>
      </c>
      <c r="BX7" s="125">
        <v>15</v>
      </c>
      <c r="BY7" s="125">
        <v>7</v>
      </c>
      <c r="BZ7" s="125">
        <v>47</v>
      </c>
      <c r="CA7" s="126">
        <v>84</v>
      </c>
      <c r="CB7" s="127">
        <f>IF(K7=0,"",IF(CA7=0,"",(CA7/K7)))</f>
        <v>0.07285342584562</v>
      </c>
      <c r="CC7" s="128">
        <v>26</v>
      </c>
      <c r="CD7" s="129">
        <f>IFERROR(CC7/CA7,"-")</f>
        <v>0.30952380952381</v>
      </c>
      <c r="CE7" s="130">
        <v>2285000</v>
      </c>
      <c r="CF7" s="131">
        <f>IFERROR(CE7/CA7,"-")</f>
        <v>27202.380952381</v>
      </c>
      <c r="CG7" s="132">
        <v>4</v>
      </c>
      <c r="CH7" s="132">
        <v>3</v>
      </c>
      <c r="CI7" s="132">
        <v>19</v>
      </c>
      <c r="CJ7" s="133">
        <v>190</v>
      </c>
      <c r="CK7" s="134">
        <v>16188233</v>
      </c>
      <c r="CL7" s="134">
        <v>1596000</v>
      </c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9.9908087856469</v>
      </c>
      <c r="B8" s="222" t="s">
        <v>73</v>
      </c>
      <c r="C8" s="222" t="s">
        <v>68</v>
      </c>
      <c r="D8" s="222" t="s">
        <v>69</v>
      </c>
      <c r="E8" s="79" t="s">
        <v>74</v>
      </c>
      <c r="F8" s="79" t="s">
        <v>64</v>
      </c>
      <c r="G8" s="208">
        <v>485246</v>
      </c>
      <c r="H8" s="80">
        <v>0</v>
      </c>
      <c r="I8" s="80">
        <v>0</v>
      </c>
      <c r="J8" s="80">
        <v>16150</v>
      </c>
      <c r="K8" s="81">
        <v>242</v>
      </c>
      <c r="L8" s="83">
        <f>IFERROR(K8/J8,"-")</f>
        <v>0.014984520123839</v>
      </c>
      <c r="M8" s="80">
        <v>12</v>
      </c>
      <c r="N8" s="80">
        <v>110</v>
      </c>
      <c r="O8" s="83">
        <f>IFERROR(M8/(K8),"-")</f>
        <v>0.049586776859504</v>
      </c>
      <c r="P8" s="84">
        <f>IFERROR(G8/SUM(K8:K8),"-")</f>
        <v>2005.1487603306</v>
      </c>
      <c r="Q8" s="85">
        <v>45</v>
      </c>
      <c r="R8" s="83">
        <f>IF(K8=0,"-",Q8/K8)</f>
        <v>0.18595041322314</v>
      </c>
      <c r="S8" s="206">
        <v>4848000</v>
      </c>
      <c r="T8" s="207">
        <f>IFERROR(S8/K8,"-")</f>
        <v>20033.05785124</v>
      </c>
      <c r="U8" s="207">
        <f>IFERROR(S8/Q8,"-")</f>
        <v>107733.33333333</v>
      </c>
      <c r="V8" s="208">
        <f>SUM(S8:S8)-SUM(G8:G8)</f>
        <v>4362754</v>
      </c>
      <c r="W8" s="87">
        <f>SUM(S8:S8)/SUM(G8:G8)</f>
        <v>9.9908087856469</v>
      </c>
      <c r="Y8" s="88">
        <v>6</v>
      </c>
      <c r="Z8" s="89">
        <f>IF(K8=0,"",IF(Y8=0,"",(Y8/K8)))</f>
        <v>0.024793388429752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11</v>
      </c>
      <c r="AI8" s="95">
        <f>IF(K8=0,"",IF(AH8=0,"",(AH8/K8)))</f>
        <v>0.045454545454545</v>
      </c>
      <c r="AJ8" s="94"/>
      <c r="AK8" s="96">
        <f>IFERROR(AJ8/AH8,"-")</f>
        <v>0</v>
      </c>
      <c r="AL8" s="97"/>
      <c r="AM8" s="98">
        <f>IFERROR(AL8/AH8,"-")</f>
        <v>0</v>
      </c>
      <c r="AN8" s="99"/>
      <c r="AO8" s="99"/>
      <c r="AP8" s="99"/>
      <c r="AQ8" s="100">
        <v>13</v>
      </c>
      <c r="AR8" s="101">
        <f>IF(K8=0,"",IF(AQ8=0,"",(AQ8/K8)))</f>
        <v>0.053719008264463</v>
      </c>
      <c r="AS8" s="100"/>
      <c r="AT8" s="102">
        <f>IFERROR(AR8/AQ8,"-")</f>
        <v>0.0041322314049587</v>
      </c>
      <c r="AU8" s="103"/>
      <c r="AV8" s="104">
        <f>IFERROR(AU8/AQ8,"-")</f>
        <v>0</v>
      </c>
      <c r="AW8" s="105"/>
      <c r="AX8" s="105"/>
      <c r="AY8" s="105"/>
      <c r="AZ8" s="106">
        <v>55</v>
      </c>
      <c r="BA8" s="107">
        <f>IF(K8=0,"",IF(AZ8=0,"",(AZ8/K8)))</f>
        <v>0.22727272727273</v>
      </c>
      <c r="BB8" s="106">
        <v>9</v>
      </c>
      <c r="BC8" s="108">
        <f>IFERROR(BB8/AZ8,"-")</f>
        <v>0.16363636363636</v>
      </c>
      <c r="BD8" s="109">
        <v>98000</v>
      </c>
      <c r="BE8" s="110">
        <f>IFERROR(BD8/AZ8,"-")</f>
        <v>1781.8181818182</v>
      </c>
      <c r="BF8" s="111">
        <v>4</v>
      </c>
      <c r="BG8" s="111">
        <v>3</v>
      </c>
      <c r="BH8" s="111">
        <v>2</v>
      </c>
      <c r="BI8" s="112">
        <v>101</v>
      </c>
      <c r="BJ8" s="113">
        <f>IF(K8=0,"",IF(BI8=0,"",(BI8/K8)))</f>
        <v>0.41735537190083</v>
      </c>
      <c r="BK8" s="114">
        <v>14</v>
      </c>
      <c r="BL8" s="115">
        <f>IFERROR(BK8/BI8,"-")</f>
        <v>0.13861386138614</v>
      </c>
      <c r="BM8" s="116">
        <v>1217000</v>
      </c>
      <c r="BN8" s="117">
        <f>IFERROR(BM8/BI8,"-")</f>
        <v>12049.504950495</v>
      </c>
      <c r="BO8" s="118">
        <v>6</v>
      </c>
      <c r="BP8" s="118">
        <v>4</v>
      </c>
      <c r="BQ8" s="118">
        <v>4</v>
      </c>
      <c r="BR8" s="119">
        <v>50</v>
      </c>
      <c r="BS8" s="120">
        <f>IF(K8=0,"",IF(BR8=0,"",(BR8/K8)))</f>
        <v>0.20661157024793</v>
      </c>
      <c r="BT8" s="121">
        <v>16</v>
      </c>
      <c r="BU8" s="122">
        <f>IFERROR(BT8/BR8,"-")</f>
        <v>0.32</v>
      </c>
      <c r="BV8" s="123">
        <v>1931000</v>
      </c>
      <c r="BW8" s="124">
        <f>IFERROR(BV8/BR8,"-")</f>
        <v>38620</v>
      </c>
      <c r="BX8" s="125">
        <v>5</v>
      </c>
      <c r="BY8" s="125">
        <v>3</v>
      </c>
      <c r="BZ8" s="125">
        <v>8</v>
      </c>
      <c r="CA8" s="126">
        <v>6</v>
      </c>
      <c r="CB8" s="127">
        <f>IF(K8=0,"",IF(CA8=0,"",(CA8/K8)))</f>
        <v>0.024793388429752</v>
      </c>
      <c r="CC8" s="128">
        <v>6</v>
      </c>
      <c r="CD8" s="129">
        <f>IFERROR(CC8/CA8,"-")</f>
        <v>1</v>
      </c>
      <c r="CE8" s="130">
        <v>1602000</v>
      </c>
      <c r="CF8" s="131">
        <f>IFERROR(CE8/CA8,"-")</f>
        <v>267000</v>
      </c>
      <c r="CG8" s="132"/>
      <c r="CH8" s="132"/>
      <c r="CI8" s="132">
        <v>6</v>
      </c>
      <c r="CJ8" s="133">
        <v>45</v>
      </c>
      <c r="CK8" s="134">
        <v>4848000</v>
      </c>
      <c r="CL8" s="134">
        <v>825000</v>
      </c>
      <c r="CM8" s="134">
        <v>39000</v>
      </c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3.7359325944097</v>
      </c>
      <c r="B11" s="154"/>
      <c r="C11" s="154"/>
      <c r="D11" s="154"/>
      <c r="E11" s="155" t="s">
        <v>75</v>
      </c>
      <c r="F11" s="155"/>
      <c r="G11" s="209">
        <f>SUM(G6:G10)</f>
        <v>12818284</v>
      </c>
      <c r="H11" s="154">
        <f>SUM(H6:H10)</f>
        <v>0</v>
      </c>
      <c r="I11" s="154">
        <f>SUM(I6:I10)</f>
        <v>0</v>
      </c>
      <c r="J11" s="154">
        <f>SUM(J6:J10)</f>
        <v>784925</v>
      </c>
      <c r="K11" s="154">
        <f>SUM(K6:K10)</f>
        <v>5438</v>
      </c>
      <c r="L11" s="156">
        <f>IFERROR(K11/J11,"-")</f>
        <v>0.00692805045068</v>
      </c>
      <c r="M11" s="157">
        <f>SUM(M6:M10)</f>
        <v>239</v>
      </c>
      <c r="N11" s="157">
        <f>SUM(N6:N10)</f>
        <v>2320</v>
      </c>
      <c r="O11" s="156">
        <f>IFERROR(M11/K11,"-")</f>
        <v>0.043949981610886</v>
      </c>
      <c r="P11" s="158">
        <f>IFERROR(G11/K11,"-")</f>
        <v>2357.1688120633</v>
      </c>
      <c r="Q11" s="159">
        <f>SUM(Q6:Q10)</f>
        <v>793</v>
      </c>
      <c r="R11" s="156">
        <f>IFERROR(Q11/K11,"-")</f>
        <v>0.14582567120265</v>
      </c>
      <c r="S11" s="209">
        <f>SUM(S6:S10)</f>
        <v>47888245</v>
      </c>
      <c r="T11" s="209">
        <f>IFERROR(S11/K11,"-")</f>
        <v>8806.2237955131</v>
      </c>
      <c r="U11" s="209">
        <f>IFERROR(S11/Q11,"-")</f>
        <v>60388.707440101</v>
      </c>
      <c r="V11" s="209">
        <f>S11-G11</f>
        <v>35069961</v>
      </c>
      <c r="W11" s="160">
        <f>S11/G11</f>
        <v>3.7359325944097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77</v>
      </c>
      <c r="C6" s="222" t="s">
        <v>78</v>
      </c>
      <c r="D6" s="222" t="s">
        <v>79</v>
      </c>
      <c r="E6" s="79" t="s">
        <v>80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9</v>
      </c>
      <c r="L6" s="83" t="str">
        <f>IFERROR(K6/J6,"-")</f>
        <v>-</v>
      </c>
      <c r="M6" s="80">
        <v>0</v>
      </c>
      <c r="N6" s="80">
        <v>5</v>
      </c>
      <c r="O6" s="83">
        <f>IFERROR(M6/(K6),"-")</f>
        <v>0</v>
      </c>
      <c r="P6" s="84">
        <f>IFERROR(G6/SUM(K6:K6),"-")</f>
        <v>0</v>
      </c>
      <c r="Q6" s="85">
        <v>3</v>
      </c>
      <c r="R6" s="83">
        <f>IF(K6=0,"-",Q6/K6)</f>
        <v>0.33333333333333</v>
      </c>
      <c r="S6" s="206">
        <v>44800</v>
      </c>
      <c r="T6" s="207">
        <f>IFERROR(S6/K6,"-")</f>
        <v>4977.7777777778</v>
      </c>
      <c r="U6" s="207">
        <f>IFERROR(S6/Q6,"-")</f>
        <v>14933.333333333</v>
      </c>
      <c r="V6" s="208">
        <f>SUM(S6:S6)-SUM(G6:G6)</f>
        <v>44800</v>
      </c>
      <c r="W6" s="87" t="str">
        <f>SUM(S6:S6)/SUM(G6:G6)</f>
        <v>0</v>
      </c>
      <c r="Y6" s="88">
        <v>1</v>
      </c>
      <c r="Z6" s="89">
        <f>IF(K6=0,"",IF(Y6=0,"",(Y6/K6)))</f>
        <v>0.11111111111111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2</v>
      </c>
      <c r="AI6" s="95">
        <f>IF(K6=0,"",IF(AH6=0,"",(AH6/K6)))</f>
        <v>0.22222222222222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3</v>
      </c>
      <c r="AR6" s="101">
        <f>IF(K6=0,"",IF(AQ6=0,"",(AQ6/K6)))</f>
        <v>0.33333333333333</v>
      </c>
      <c r="AS6" s="100"/>
      <c r="AT6" s="102">
        <f>IFERROR(AR6/AQ6,"-")</f>
        <v>0.11111111111111</v>
      </c>
      <c r="AU6" s="103"/>
      <c r="AV6" s="104">
        <f>IFERROR(AU6/AQ6,"-")</f>
        <v>0</v>
      </c>
      <c r="AW6" s="105"/>
      <c r="AX6" s="105"/>
      <c r="AY6" s="105"/>
      <c r="AZ6" s="106">
        <v>3</v>
      </c>
      <c r="BA6" s="107">
        <f>IF(K6=0,"",IF(AZ6=0,"",(AZ6/K6)))</f>
        <v>0.33333333333333</v>
      </c>
      <c r="BB6" s="106">
        <v>3</v>
      </c>
      <c r="BC6" s="108">
        <f>IFERROR(BB6/AZ6,"-")</f>
        <v>1</v>
      </c>
      <c r="BD6" s="109">
        <v>44800</v>
      </c>
      <c r="BE6" s="110">
        <f>IFERROR(BD6/AZ6,"-")</f>
        <v>14933.333333333</v>
      </c>
      <c r="BF6" s="111"/>
      <c r="BG6" s="111">
        <v>1</v>
      </c>
      <c r="BH6" s="111">
        <v>2</v>
      </c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3</v>
      </c>
      <c r="CK6" s="134">
        <v>44800</v>
      </c>
      <c r="CL6" s="134">
        <v>25000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81</v>
      </c>
      <c r="C7" s="222" t="s">
        <v>78</v>
      </c>
      <c r="D7" s="222" t="s">
        <v>79</v>
      </c>
      <c r="E7" s="79" t="s">
        <v>82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47</v>
      </c>
      <c r="L7" s="83" t="str">
        <f>IFERROR(K7/J7,"-")</f>
        <v>-</v>
      </c>
      <c r="M7" s="80">
        <v>0</v>
      </c>
      <c r="N7" s="80">
        <v>7</v>
      </c>
      <c r="O7" s="83">
        <f>IFERROR(M7/(K7),"-")</f>
        <v>0</v>
      </c>
      <c r="P7" s="84">
        <f>IFERROR(G7/SUM(K7:K7),"-")</f>
        <v>0</v>
      </c>
      <c r="Q7" s="85">
        <v>0</v>
      </c>
      <c r="R7" s="83">
        <f>IF(K7=0,"-",Q7/K7)</f>
        <v>0</v>
      </c>
      <c r="S7" s="206"/>
      <c r="T7" s="207">
        <f>IFERROR(S7/K7,"-")</f>
        <v>0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>
        <v>15</v>
      </c>
      <c r="Z7" s="89">
        <f>IF(K7=0,"",IF(Y7=0,"",(Y7/K7)))</f>
        <v>0.31914893617021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15</v>
      </c>
      <c r="AI7" s="95">
        <f>IF(K7=0,"",IF(AH7=0,"",(AH7/K7)))</f>
        <v>0.31914893617021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8</v>
      </c>
      <c r="AR7" s="101">
        <f>IF(K7=0,"",IF(AQ7=0,"",(AQ7/K7)))</f>
        <v>0.17021276595745</v>
      </c>
      <c r="AS7" s="100"/>
      <c r="AT7" s="102">
        <f>IFERROR(AR7/AQ7,"-")</f>
        <v>0.021276595744681</v>
      </c>
      <c r="AU7" s="103"/>
      <c r="AV7" s="104">
        <f>IFERROR(AU7/AQ7,"-")</f>
        <v>0</v>
      </c>
      <c r="AW7" s="105"/>
      <c r="AX7" s="105"/>
      <c r="AY7" s="105"/>
      <c r="AZ7" s="106">
        <v>5</v>
      </c>
      <c r="BA7" s="107">
        <f>IF(K7=0,"",IF(AZ7=0,"",(AZ7/K7)))</f>
        <v>0.1063829787234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3</v>
      </c>
      <c r="BJ7" s="113">
        <f>IF(K7=0,"",IF(BI7=0,"",(BI7/K7)))</f>
        <v>0.063829787234043</v>
      </c>
      <c r="BK7" s="114"/>
      <c r="BL7" s="115">
        <f>IFERROR(BK7/BI7,"-")</f>
        <v>0</v>
      </c>
      <c r="BM7" s="116"/>
      <c r="BN7" s="117">
        <f>IFERROR(BM7/BI7,"-")</f>
        <v>0</v>
      </c>
      <c r="BO7" s="118"/>
      <c r="BP7" s="118"/>
      <c r="BQ7" s="118"/>
      <c r="BR7" s="119">
        <v>1</v>
      </c>
      <c r="BS7" s="120">
        <f>IF(K7=0,"",IF(BR7=0,"",(BR7/K7)))</f>
        <v>0.021276595744681</v>
      </c>
      <c r="BT7" s="121"/>
      <c r="BU7" s="122">
        <f>IFERROR(BT7/BR7,"-")</f>
        <v>0</v>
      </c>
      <c r="BV7" s="123"/>
      <c r="BW7" s="124">
        <f>IFERROR(BV7/BR7,"-")</f>
        <v>0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83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56</v>
      </c>
      <c r="L10" s="156" t="str">
        <f>IFERROR(K10/J10,"-")</f>
        <v>-</v>
      </c>
      <c r="M10" s="157">
        <f>SUM(M6:M9)</f>
        <v>0</v>
      </c>
      <c r="N10" s="157">
        <f>SUM(N6:N9)</f>
        <v>12</v>
      </c>
      <c r="O10" s="156">
        <f>IFERROR(M10/K10,"-")</f>
        <v>0</v>
      </c>
      <c r="P10" s="158">
        <f>IFERROR(G10/K10,"-")</f>
        <v>0</v>
      </c>
      <c r="Q10" s="159">
        <f>SUM(Q6:Q9)</f>
        <v>3</v>
      </c>
      <c r="R10" s="156">
        <f>IFERROR(Q10/K10,"-")</f>
        <v>0.053571428571429</v>
      </c>
      <c r="S10" s="209">
        <f>SUM(S6:S9)</f>
        <v>44800</v>
      </c>
      <c r="T10" s="209">
        <f>IFERROR(S10/K10,"-")</f>
        <v>800</v>
      </c>
      <c r="U10" s="209">
        <f>IFERROR(S10/Q10,"-")</f>
        <v>14933.333333333</v>
      </c>
      <c r="V10" s="209">
        <f>S10-G10</f>
        <v>44800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