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<sst xmlns="http://schemas.openxmlformats.org/spreadsheetml/2006/main" uniqueCount="81">
  <si>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</si>
  <si>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</si>
  <si>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</si>
  <si>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</si>
  <si>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</si>
  <si>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</si>
  <si>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</si>
  <si>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</si>
  <si>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</si>
  <si>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</si>
  <si>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</si>
  <si>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</si>
  <si>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</si>
  <si>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</si>
  <si>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</si>
  <si>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</si>
  <si>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</si>
  <si>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</si>
  <si>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</si>
  <si>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</si>
  <si>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</si>
  <si>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</si>
  <si>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</si>
  <si>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</si>
  <si>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</si>
  <si>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</si>
  <si>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</si>
  <si>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</si>
  <si>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</si>
  <si>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</si>
  <si>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</si>
  <si>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</si>
  <si>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</si>
  <si>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</si>
  <si>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</si>
  <si>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</si>
  <si>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</si>
  <si>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</si>
  <si>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</si>
  <si>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</si>
  <si>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</si>
  <si>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</si>
  <si>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</si>
  <si>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</si>
  <si>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</si>
  <si>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</si>
  <si>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</si>
  <si>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</si>
  <si>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</si>
  <si>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</si>
  <si>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</si>
  <si>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</si>
  <si>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</si>
  <si>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</si>
  <si>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</si>
  <si>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</si>
  <si>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</si>
  <si>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</si>
  <si>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</si>
  <si>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</si>
  <si>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</si>
  <si>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</si>
  <si>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</si>
  <si>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</si>
  <si>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9/1～9/30</t>
  </si>
  <si>
    <t>アフィリエイト TOTAL</t>
  </si>
  <si>
    <t>●リスティング 広告</t>
  </si>
  <si>
    <t>sms_aydi</t>
  </si>
  <si>
    <t>SP</t>
  </si>
  <si>
    <t>ydn</t>
  </si>
  <si>
    <t>YDN（ADIT）</t>
  </si>
  <si>
    <t>sms_aydt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</si>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</sst>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31</v>
      </c>
      <c r="I6" s="44">
        <v>1</v>
      </c>
      <c r="J6" s="47">
        <f>H6+I6</f>
        <v>32</v>
      </c>
      <c r="K6" s="37" t="str">
        <f>IFERROR(J6/G6,"-")</f>
        <v>-</v>
      </c>
      <c r="L6" s="36">
        <v>0</v>
      </c>
      <c r="M6" s="36">
        <v>12</v>
      </c>
      <c r="N6" s="37">
        <f>IFERROR(L6/J6,"-")</f>
        <v>0</v>
      </c>
      <c r="O6" s="38">
        <f>IFERROR(D6/J6,"-")</f>
        <v>0</v>
      </c>
      <c r="P6" s="39">
        <v>3</v>
      </c>
      <c r="Q6" s="37">
        <f>IFERROR(P6/J6,"-")</f>
        <v>0.09375</v>
      </c>
      <c r="R6" s="219">
        <v>12000</v>
      </c>
      <c r="S6" s="220">
        <f>IFERROR(R6/J6,"-")</f>
        <v>375</v>
      </c>
      <c r="T6" s="220">
        <f>IFERROR(R6/P6,"-")</f>
        <v>4000</v>
      </c>
      <c r="U6" s="214">
        <f>IFERROR(R6-D6,"-")</f>
        <v>12000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12359853</v>
      </c>
      <c r="E7" s="36">
        <v>0</v>
      </c>
      <c r="F7" s="36">
        <v>0</v>
      </c>
      <c r="G7" s="36">
        <v>889312</v>
      </c>
      <c r="H7" s="43">
        <v>5726</v>
      </c>
      <c r="I7" s="44">
        <v>33</v>
      </c>
      <c r="J7" s="47">
        <f>H7+I7</f>
        <v>5759</v>
      </c>
      <c r="K7" s="37">
        <f>IFERROR(J7/G7,"-")</f>
        <v>0.0064757925227592</v>
      </c>
      <c r="L7" s="36">
        <v>210</v>
      </c>
      <c r="M7" s="36">
        <v>2577</v>
      </c>
      <c r="N7" s="37">
        <f>IFERROR(L7/J7,"-")</f>
        <v>0.036464664004167</v>
      </c>
      <c r="O7" s="38">
        <f>IFERROR(D7/J7,"-")</f>
        <v>2146.1804132662</v>
      </c>
      <c r="P7" s="39">
        <v>889</v>
      </c>
      <c r="Q7" s="37">
        <f>IFERROR(P7/J7,"-")</f>
        <v>0.15436707761764</v>
      </c>
      <c r="R7" s="219">
        <v>53794025</v>
      </c>
      <c r="S7" s="220">
        <f>IFERROR(R7/J7,"-")</f>
        <v>9340.8621288418</v>
      </c>
      <c r="T7" s="220">
        <f>IFERROR(R7/P7,"-")</f>
        <v>60510.714285714</v>
      </c>
      <c r="U7" s="214">
        <f>IFERROR(R7-D7,"-")</f>
        <v>41434172</v>
      </c>
      <c r="V7" s="40">
        <f>R7/D7</f>
        <v>4.3523191578411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32</v>
      </c>
      <c r="I8" s="44">
        <v>7</v>
      </c>
      <c r="J8" s="47">
        <f>H8+I8</f>
        <v>39</v>
      </c>
      <c r="K8" s="37" t="str">
        <f>IFERROR(J8/G8,"-")</f>
        <v>-</v>
      </c>
      <c r="L8" s="36">
        <v>0</v>
      </c>
      <c r="M8" s="36">
        <v>7</v>
      </c>
      <c r="N8" s="37">
        <f>IFERROR(L8/J8,"-")</f>
        <v>0</v>
      </c>
      <c r="O8" s="38">
        <f>IFERROR(D8/J8,"-")</f>
        <v>0</v>
      </c>
      <c r="P8" s="39">
        <v>3</v>
      </c>
      <c r="Q8" s="37">
        <f>IFERROR(P8/J8,"-")</f>
        <v>0.076923076923077</v>
      </c>
      <c r="R8" s="219">
        <v>10200</v>
      </c>
      <c r="S8" s="220">
        <f>IFERROR(R8/J8,"-")</f>
        <v>261.53846153846</v>
      </c>
      <c r="T8" s="220">
        <f>IFERROR(R8/P8,"-")</f>
        <v>3400</v>
      </c>
      <c r="U8" s="214">
        <f>IFERROR(R8-D8,"-")</f>
        <v>10200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12359853</v>
      </c>
      <c r="E11" s="21">
        <f>SUM(E6:E9)</f>
        <v>0</v>
      </c>
      <c r="F11" s="21">
        <f>SUM(F6:F9)</f>
        <v>0</v>
      </c>
      <c r="G11" s="21">
        <f>SUM(G6:G9)</f>
        <v>889312</v>
      </c>
      <c r="H11" s="21">
        <f>SUM(H6:H9)</f>
        <v>5789</v>
      </c>
      <c r="I11" s="21">
        <f>SUM(I6:I9)</f>
        <v>41</v>
      </c>
      <c r="J11" s="21">
        <f>SUM(J6:J9)</f>
        <v>5830</v>
      </c>
      <c r="K11" s="22">
        <f>IFERROR(J11/G11,"-")</f>
        <v>0.0065556295203483</v>
      </c>
      <c r="L11" s="33">
        <f>SUM(L6:L9)</f>
        <v>210</v>
      </c>
      <c r="M11" s="33">
        <f>SUM(M6:M9)</f>
        <v>2596</v>
      </c>
      <c r="N11" s="22">
        <f>IFERROR(L11/J11,"-")</f>
        <v>0.036020583190395</v>
      </c>
      <c r="O11" s="23">
        <f>IFERROR(D11/J11,"-")</f>
        <v>2120.0433962264</v>
      </c>
      <c r="P11" s="24">
        <f>SUM(P6:P9)</f>
        <v>895</v>
      </c>
      <c r="Q11" s="22">
        <f>IFERROR(P11/J11,"-")</f>
        <v>0.15351629502573</v>
      </c>
      <c r="R11" s="25">
        <f>SUM(R6:R9)</f>
        <v>53816225</v>
      </c>
      <c r="S11" s="25">
        <f>IFERROR(R11/J11,"-")</f>
        <v>9230.9133790738</v>
      </c>
      <c r="T11" s="25">
        <f>IFERROR(R11/P11,"-")</f>
        <v>60129.860335196</v>
      </c>
      <c r="U11" s="26">
        <f>SUM(U6:U9)</f>
        <v>41456372</v>
      </c>
      <c r="V11" s="27">
        <f>IFERROR(R11/D11,"-")</f>
        <v>4.3541152957078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32</v>
      </c>
      <c r="M6" s="82">
        <v>32</v>
      </c>
      <c r="N6" s="83" t="str">
        <f>IFERROR(L6/K6,"-")</f>
        <v>-</v>
      </c>
      <c r="O6" s="80">
        <v>0</v>
      </c>
      <c r="P6" s="80">
        <v>12</v>
      </c>
      <c r="Q6" s="83">
        <f>IFERROR(O6/L6,"-")</f>
        <v>0</v>
      </c>
      <c r="R6" s="84">
        <f>IFERROR(G6/SUM(L6:L6),"-")</f>
        <v>0</v>
      </c>
      <c r="S6" s="85">
        <v>3</v>
      </c>
      <c r="T6" s="83">
        <f>IF(L6=0,"-",S6/L6)</f>
        <v>0.09375</v>
      </c>
      <c r="U6" s="206">
        <v>12000</v>
      </c>
      <c r="V6" s="207">
        <f>IFERROR(U6/L6,"-")</f>
        <v>375</v>
      </c>
      <c r="W6" s="207">
        <f>IFERROR(U6/S6,"-")</f>
        <v>4000</v>
      </c>
      <c r="X6" s="208">
        <f>SUM(U6:U6)-SUM(G6:G6)</f>
        <v>12000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>
        <v>1</v>
      </c>
      <c r="AT6" s="101">
        <f>IF(L6=0,"",IF(AS6=0,"",(AS6/L6)))</f>
        <v>0.03125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10</v>
      </c>
      <c r="BC6" s="107">
        <f>IF(L6=0,"",IF(BB6=0,"",(BB6/L6)))</f>
        <v>0.3125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10</v>
      </c>
      <c r="BL6" s="113">
        <f>IF(L6=0,"",IF(BK6=0,"",(BK6/L6)))</f>
        <v>0.3125</v>
      </c>
      <c r="BM6" s="114">
        <v>2</v>
      </c>
      <c r="BN6" s="115">
        <f>IFERROR(BM6/BK6,"-")</f>
        <v>0.2</v>
      </c>
      <c r="BO6" s="116">
        <v>7000</v>
      </c>
      <c r="BP6" s="117">
        <f>IFERROR(BO6/BK6,"-")</f>
        <v>700</v>
      </c>
      <c r="BQ6" s="118">
        <v>1</v>
      </c>
      <c r="BR6" s="118">
        <v>1</v>
      </c>
      <c r="BS6" s="118"/>
      <c r="BT6" s="119">
        <v>8</v>
      </c>
      <c r="BU6" s="120">
        <f>IF(L6=0,"",IF(BT6=0,"",(BT6/L6)))</f>
        <v>0.25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3</v>
      </c>
      <c r="CD6" s="127">
        <f>IF(L6=0,"",IF(CC6=0,"",(CC6/L6)))</f>
        <v>0.09375</v>
      </c>
      <c r="CE6" s="128">
        <v>1</v>
      </c>
      <c r="CF6" s="129">
        <f>IFERROR(CE6/CC6,"-")</f>
        <v>0.33333333333333</v>
      </c>
      <c r="CG6" s="130">
        <v>5000</v>
      </c>
      <c r="CH6" s="131">
        <f>IFERROR(CG6/CC6,"-")</f>
        <v>1666.6666666667</v>
      </c>
      <c r="CI6" s="132">
        <v>1</v>
      </c>
      <c r="CJ6" s="132"/>
      <c r="CK6" s="132"/>
      <c r="CL6" s="133">
        <v>3</v>
      </c>
      <c r="CM6" s="134">
        <v>12000</v>
      </c>
      <c r="CN6" s="134">
        <v>6000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32</v>
      </c>
      <c r="M9" s="154">
        <f>SUM(M6:M8)</f>
        <v>32</v>
      </c>
      <c r="N9" s="156" t="str">
        <f>IFERROR(L9/K9,"-")</f>
        <v>-</v>
      </c>
      <c r="O9" s="157">
        <f>SUM(O6:O8)</f>
        <v>0</v>
      </c>
      <c r="P9" s="157">
        <f>SUM(P6:P8)</f>
        <v>12</v>
      </c>
      <c r="Q9" s="156">
        <f>IFERROR(O9/L9,"-")</f>
        <v>0</v>
      </c>
      <c r="R9" s="158">
        <f>IFERROR(G9/L9,"-")</f>
        <v>0</v>
      </c>
      <c r="S9" s="159">
        <f>SUM(S6:S8)</f>
        <v>3</v>
      </c>
      <c r="T9" s="156">
        <f>IFERROR(S9/L9,"-")</f>
        <v>0.09375</v>
      </c>
      <c r="U9" s="209">
        <f>SUM(U6:U8)</f>
        <v>12000</v>
      </c>
      <c r="V9" s="209">
        <f>IFERROR(U9/L9,"-")</f>
        <v>375</v>
      </c>
      <c r="W9" s="209">
        <f>IFERROR(U9/S9,"-")</f>
        <v>4000</v>
      </c>
      <c r="X9" s="209">
        <f>U9-G9</f>
        <v>12000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4.0983487209998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9251132</v>
      </c>
      <c r="H6" s="80">
        <v>0</v>
      </c>
      <c r="I6" s="80">
        <v>0</v>
      </c>
      <c r="J6" s="80">
        <v>617283</v>
      </c>
      <c r="K6" s="81">
        <v>4606</v>
      </c>
      <c r="L6" s="83">
        <f>IFERROR(K6/J6,"-")</f>
        <v>0.0074617314910665</v>
      </c>
      <c r="M6" s="80">
        <v>153</v>
      </c>
      <c r="N6" s="80">
        <v>2134</v>
      </c>
      <c r="O6" s="83">
        <f>IFERROR(M6/(K6),"-")</f>
        <v>0.033217542336083</v>
      </c>
      <c r="P6" s="84">
        <f>IFERROR(G6/SUM(K6:K6),"-")</f>
        <v>2008.4958749457</v>
      </c>
      <c r="Q6" s="85">
        <v>686</v>
      </c>
      <c r="R6" s="83">
        <f>IF(K6=0,"-",Q6/K6)</f>
        <v>0.14893617021277</v>
      </c>
      <c r="S6" s="206">
        <v>37914365</v>
      </c>
      <c r="T6" s="207">
        <f>IFERROR(S6/K6,"-")</f>
        <v>8231.5165002171</v>
      </c>
      <c r="U6" s="207">
        <f>IFERROR(S6/Q6,"-")</f>
        <v>55268.753644315</v>
      </c>
      <c r="V6" s="208">
        <f>SUM(S6:S6)-SUM(G6:G6)</f>
        <v>28663233</v>
      </c>
      <c r="W6" s="87">
        <f>SUM(S6:S6)/SUM(G6:G6)</f>
        <v>4.0983487209998</v>
      </c>
      <c r="Y6" s="88">
        <v>48</v>
      </c>
      <c r="Z6" s="89">
        <f>IF(K6=0,"",IF(Y6=0,"",(Y6/K6)))</f>
        <v>0.010421189752497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10</v>
      </c>
      <c r="AI6" s="95">
        <f>IF(K6=0,"",IF(AH6=0,"",(AH6/K6)))</f>
        <v>0.0021710811984368</v>
      </c>
      <c r="AJ6" s="94">
        <v>2</v>
      </c>
      <c r="AK6" s="96">
        <f>IFERROR(AJ6/AH6,"-")</f>
        <v>0.2</v>
      </c>
      <c r="AL6" s="97">
        <v>64000</v>
      </c>
      <c r="AM6" s="98">
        <f>IFERROR(AL6/AH6,"-")</f>
        <v>6400</v>
      </c>
      <c r="AN6" s="99">
        <v>1</v>
      </c>
      <c r="AO6" s="99"/>
      <c r="AP6" s="99">
        <v>1</v>
      </c>
      <c r="AQ6" s="100">
        <v>114</v>
      </c>
      <c r="AR6" s="101">
        <f>IF(K6=0,"",IF(AQ6=0,"",(AQ6/K6)))</f>
        <v>0.02475032566218</v>
      </c>
      <c r="AS6" s="100">
        <v>10</v>
      </c>
      <c r="AT6" s="102">
        <f>IFERROR(AR6/AQ6,"-")</f>
        <v>0.00021710811984368</v>
      </c>
      <c r="AU6" s="103">
        <v>325000</v>
      </c>
      <c r="AV6" s="104">
        <f>IFERROR(AU6/AQ6,"-")</f>
        <v>2850.8771929825</v>
      </c>
      <c r="AW6" s="105">
        <v>3</v>
      </c>
      <c r="AX6" s="105">
        <v>3</v>
      </c>
      <c r="AY6" s="105">
        <v>4</v>
      </c>
      <c r="AZ6" s="106">
        <v>2393</v>
      </c>
      <c r="BA6" s="107">
        <f>IF(K6=0,"",IF(AZ6=0,"",(AZ6/K6)))</f>
        <v>0.51953973078593</v>
      </c>
      <c r="BB6" s="106">
        <v>285</v>
      </c>
      <c r="BC6" s="108">
        <f>IFERROR(BB6/AZ6,"-")</f>
        <v>0.11909736732135</v>
      </c>
      <c r="BD6" s="109">
        <v>4830060</v>
      </c>
      <c r="BE6" s="110">
        <f>IFERROR(BD6/AZ6,"-")</f>
        <v>2018.4120351024</v>
      </c>
      <c r="BF6" s="111">
        <v>143</v>
      </c>
      <c r="BG6" s="111">
        <v>59</v>
      </c>
      <c r="BH6" s="111">
        <v>83</v>
      </c>
      <c r="BI6" s="112">
        <v>1447</v>
      </c>
      <c r="BJ6" s="113">
        <f>IF(K6=0,"",IF(BI6=0,"",(BI6/K6)))</f>
        <v>0.31415544941381</v>
      </c>
      <c r="BK6" s="114">
        <v>241</v>
      </c>
      <c r="BL6" s="115">
        <f>IFERROR(BK6/BI6,"-")</f>
        <v>0.16655148583276</v>
      </c>
      <c r="BM6" s="116">
        <v>11649000</v>
      </c>
      <c r="BN6" s="117">
        <f>IFERROR(BM6/BI6,"-")</f>
        <v>8050.4492052522</v>
      </c>
      <c r="BO6" s="118">
        <v>88</v>
      </c>
      <c r="BP6" s="118">
        <v>45</v>
      </c>
      <c r="BQ6" s="118">
        <v>108</v>
      </c>
      <c r="BR6" s="119">
        <v>477</v>
      </c>
      <c r="BS6" s="120">
        <f>IF(K6=0,"",IF(BR6=0,"",(BR6/K6)))</f>
        <v>0.10356057316544</v>
      </c>
      <c r="BT6" s="121">
        <v>119</v>
      </c>
      <c r="BU6" s="122">
        <f>IFERROR(BT6/BR6,"-")</f>
        <v>0.24947589098532</v>
      </c>
      <c r="BV6" s="123">
        <v>18117205</v>
      </c>
      <c r="BW6" s="124">
        <f>IFERROR(BV6/BR6,"-")</f>
        <v>37981.561844864</v>
      </c>
      <c r="BX6" s="125">
        <v>30</v>
      </c>
      <c r="BY6" s="125">
        <v>12</v>
      </c>
      <c r="BZ6" s="125">
        <v>77</v>
      </c>
      <c r="CA6" s="126">
        <v>117</v>
      </c>
      <c r="CB6" s="127">
        <f>IF(K6=0,"",IF(CA6=0,"",(CA6/K6)))</f>
        <v>0.025401650021711</v>
      </c>
      <c r="CC6" s="128">
        <v>29</v>
      </c>
      <c r="CD6" s="129">
        <f>IFERROR(CC6/CA6,"-")</f>
        <v>0.24786324786325</v>
      </c>
      <c r="CE6" s="130">
        <v>2929100</v>
      </c>
      <c r="CF6" s="131">
        <f>IFERROR(CE6/CA6,"-")</f>
        <v>25035.042735043</v>
      </c>
      <c r="CG6" s="132">
        <v>5</v>
      </c>
      <c r="CH6" s="132">
        <v>4</v>
      </c>
      <c r="CI6" s="132">
        <v>20</v>
      </c>
      <c r="CJ6" s="133">
        <v>686</v>
      </c>
      <c r="CK6" s="134">
        <v>37914365</v>
      </c>
      <c r="CL6" s="134">
        <v>1480000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>
        <f>W7</f>
        <v>5.1081007269549</v>
      </c>
      <c r="B7" s="222" t="s">
        <v>71</v>
      </c>
      <c r="C7" s="222" t="s">
        <v>68</v>
      </c>
      <c r="D7" s="222" t="s">
        <v>69</v>
      </c>
      <c r="E7" s="79" t="s">
        <v>70</v>
      </c>
      <c r="F7" s="79" t="s">
        <v>64</v>
      </c>
      <c r="G7" s="208">
        <v>3108721</v>
      </c>
      <c r="H7" s="80">
        <v>0</v>
      </c>
      <c r="I7" s="80">
        <v>0</v>
      </c>
      <c r="J7" s="80">
        <v>272029</v>
      </c>
      <c r="K7" s="81">
        <v>1153</v>
      </c>
      <c r="L7" s="83">
        <f>IFERROR(K7/J7,"-")</f>
        <v>0.0042385186873458</v>
      </c>
      <c r="M7" s="80">
        <v>57</v>
      </c>
      <c r="N7" s="80">
        <v>443</v>
      </c>
      <c r="O7" s="83">
        <f>IFERROR(M7/(K7),"-")</f>
        <v>0.049436253252385</v>
      </c>
      <c r="P7" s="84">
        <f>IFERROR(G7/SUM(K7:K7),"-")</f>
        <v>2696.2020815265</v>
      </c>
      <c r="Q7" s="85">
        <v>203</v>
      </c>
      <c r="R7" s="83">
        <f>IF(K7=0,"-",Q7/K7)</f>
        <v>0.17606244579358</v>
      </c>
      <c r="S7" s="206">
        <v>15879660</v>
      </c>
      <c r="T7" s="207">
        <f>IFERROR(S7/K7,"-")</f>
        <v>13772.471812663</v>
      </c>
      <c r="U7" s="207">
        <f>IFERROR(S7/Q7,"-")</f>
        <v>78224.926108374</v>
      </c>
      <c r="V7" s="208">
        <f>SUM(S7:S7)-SUM(G7:G7)</f>
        <v>12770939</v>
      </c>
      <c r="W7" s="87">
        <f>SUM(S7:S7)/SUM(G7:G7)</f>
        <v>5.1081007269549</v>
      </c>
      <c r="Y7" s="88">
        <v>14</v>
      </c>
      <c r="Z7" s="89">
        <f>IF(K7=0,"",IF(Y7=0,"",(Y7/K7)))</f>
        <v>0.012142237640937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4</v>
      </c>
      <c r="AI7" s="95">
        <f>IF(K7=0,"",IF(AH7=0,"",(AH7/K7)))</f>
        <v>0.0034692107545533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8</v>
      </c>
      <c r="AR7" s="101">
        <f>IF(K7=0,"",IF(AQ7=0,"",(AQ7/K7)))</f>
        <v>0.0069384215091067</v>
      </c>
      <c r="AS7" s="100"/>
      <c r="AT7" s="102">
        <f>IFERROR(AR7/AQ7,"-")</f>
        <v>0.00086730268863833</v>
      </c>
      <c r="AU7" s="103"/>
      <c r="AV7" s="104">
        <f>IFERROR(AU7/AQ7,"-")</f>
        <v>0</v>
      </c>
      <c r="AW7" s="105"/>
      <c r="AX7" s="105"/>
      <c r="AY7" s="105"/>
      <c r="AZ7" s="106">
        <v>87</v>
      </c>
      <c r="BA7" s="107">
        <f>IF(K7=0,"",IF(AZ7=0,"",(AZ7/K7)))</f>
        <v>0.075455333911535</v>
      </c>
      <c r="BB7" s="106">
        <v>4</v>
      </c>
      <c r="BC7" s="108">
        <f>IFERROR(BB7/AZ7,"-")</f>
        <v>0.045977011494253</v>
      </c>
      <c r="BD7" s="109">
        <v>747000</v>
      </c>
      <c r="BE7" s="110">
        <f>IFERROR(BD7/AZ7,"-")</f>
        <v>8586.2068965517</v>
      </c>
      <c r="BF7" s="111"/>
      <c r="BG7" s="111"/>
      <c r="BH7" s="111">
        <v>4</v>
      </c>
      <c r="BI7" s="112">
        <v>678</v>
      </c>
      <c r="BJ7" s="113">
        <f>IF(K7=0,"",IF(BI7=0,"",(BI7/K7)))</f>
        <v>0.58803122289679</v>
      </c>
      <c r="BK7" s="114">
        <v>108</v>
      </c>
      <c r="BL7" s="115">
        <f>IFERROR(BK7/BI7,"-")</f>
        <v>0.15929203539823</v>
      </c>
      <c r="BM7" s="116">
        <v>8444000</v>
      </c>
      <c r="BN7" s="117">
        <f>IFERROR(BM7/BI7,"-")</f>
        <v>12454.277286136</v>
      </c>
      <c r="BO7" s="118">
        <v>33</v>
      </c>
      <c r="BP7" s="118">
        <v>17</v>
      </c>
      <c r="BQ7" s="118">
        <v>58</v>
      </c>
      <c r="BR7" s="119">
        <v>294</v>
      </c>
      <c r="BS7" s="120">
        <f>IF(K7=0,"",IF(BR7=0,"",(BR7/K7)))</f>
        <v>0.25498699045967</v>
      </c>
      <c r="BT7" s="121">
        <v>70</v>
      </c>
      <c r="BU7" s="122">
        <f>IFERROR(BT7/BR7,"-")</f>
        <v>0.23809523809524</v>
      </c>
      <c r="BV7" s="123">
        <v>5262660</v>
      </c>
      <c r="BW7" s="124">
        <f>IFERROR(BV7/BR7,"-")</f>
        <v>17900.204081633</v>
      </c>
      <c r="BX7" s="125">
        <v>22</v>
      </c>
      <c r="BY7" s="125">
        <v>10</v>
      </c>
      <c r="BZ7" s="125">
        <v>38</v>
      </c>
      <c r="CA7" s="126">
        <v>68</v>
      </c>
      <c r="CB7" s="127">
        <f>IF(K7=0,"",IF(CA7=0,"",(CA7/K7)))</f>
        <v>0.058976582827407</v>
      </c>
      <c r="CC7" s="128">
        <v>21</v>
      </c>
      <c r="CD7" s="129">
        <f>IFERROR(CC7/CA7,"-")</f>
        <v>0.30882352941176</v>
      </c>
      <c r="CE7" s="130">
        <v>1426000</v>
      </c>
      <c r="CF7" s="131">
        <f>IFERROR(CE7/CA7,"-")</f>
        <v>20970.588235294</v>
      </c>
      <c r="CG7" s="132">
        <v>6</v>
      </c>
      <c r="CH7" s="132">
        <v>2</v>
      </c>
      <c r="CI7" s="132">
        <v>13</v>
      </c>
      <c r="CJ7" s="133">
        <v>203</v>
      </c>
      <c r="CK7" s="134">
        <v>15879660</v>
      </c>
      <c r="CL7" s="134">
        <v>815000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>
        <f>W10</f>
        <v>4.3523191578411</v>
      </c>
      <c r="B10" s="154"/>
      <c r="C10" s="154"/>
      <c r="D10" s="154"/>
      <c r="E10" s="155" t="s">
        <v>72</v>
      </c>
      <c r="F10" s="155"/>
      <c r="G10" s="209">
        <f>SUM(G6:G9)</f>
        <v>12359853</v>
      </c>
      <c r="H10" s="154">
        <f>SUM(H6:H9)</f>
        <v>0</v>
      </c>
      <c r="I10" s="154">
        <f>SUM(I6:I9)</f>
        <v>0</v>
      </c>
      <c r="J10" s="154">
        <f>SUM(J6:J9)</f>
        <v>889312</v>
      </c>
      <c r="K10" s="154">
        <f>SUM(K6:K9)</f>
        <v>5759</v>
      </c>
      <c r="L10" s="156">
        <f>IFERROR(K10/J10,"-")</f>
        <v>0.0064757925227592</v>
      </c>
      <c r="M10" s="157">
        <f>SUM(M6:M9)</f>
        <v>210</v>
      </c>
      <c r="N10" s="157">
        <f>SUM(N6:N9)</f>
        <v>2577</v>
      </c>
      <c r="O10" s="156">
        <f>IFERROR(M10/K10,"-")</f>
        <v>0.036464664004167</v>
      </c>
      <c r="P10" s="158">
        <f>IFERROR(G10/K10,"-")</f>
        <v>2146.1804132662</v>
      </c>
      <c r="Q10" s="159">
        <f>SUM(Q6:Q9)</f>
        <v>889</v>
      </c>
      <c r="R10" s="156">
        <f>IFERROR(Q10/K10,"-")</f>
        <v>0.15436707761764</v>
      </c>
      <c r="S10" s="209">
        <f>SUM(S6:S9)</f>
        <v>53794025</v>
      </c>
      <c r="T10" s="209">
        <f>IFERROR(S10/K10,"-")</f>
        <v>9340.8621288418</v>
      </c>
      <c r="U10" s="209">
        <f>IFERROR(S10/Q10,"-")</f>
        <v>60510.714285714</v>
      </c>
      <c r="V10" s="209">
        <f>S10-G10</f>
        <v>41434172</v>
      </c>
      <c r="W10" s="160">
        <f>S10/G10</f>
        <v>4.3523191578411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73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74</v>
      </c>
      <c r="C6" s="222" t="s">
        <v>75</v>
      </c>
      <c r="D6" s="222" t="s">
        <v>76</v>
      </c>
      <c r="E6" s="79" t="s">
        <v>77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6</v>
      </c>
      <c r="L6" s="83" t="str">
        <f>IFERROR(K6/J6,"-")</f>
        <v>-</v>
      </c>
      <c r="M6" s="80">
        <v>0</v>
      </c>
      <c r="N6" s="80">
        <v>1</v>
      </c>
      <c r="O6" s="83">
        <f>IFERROR(M6/(K6),"-")</f>
        <v>0</v>
      </c>
      <c r="P6" s="84">
        <f>IFERROR(G6/SUM(K6:K6),"-")</f>
        <v>0</v>
      </c>
      <c r="Q6" s="85">
        <v>1</v>
      </c>
      <c r="R6" s="83">
        <f>IF(K6=0,"-",Q6/K6)</f>
        <v>0.16666666666667</v>
      </c>
      <c r="S6" s="206">
        <v>1200</v>
      </c>
      <c r="T6" s="207">
        <f>IFERROR(S6/K6,"-")</f>
        <v>200</v>
      </c>
      <c r="U6" s="207">
        <f>IFERROR(S6/Q6,"-")</f>
        <v>1200</v>
      </c>
      <c r="V6" s="208">
        <f>SUM(S6:S6)-SUM(G6:G6)</f>
        <v>1200</v>
      </c>
      <c r="W6" s="87" t="str">
        <f>SUM(S6:S6)/SUM(G6:G6)</f>
        <v>0</v>
      </c>
      <c r="Y6" s="88">
        <v>1</v>
      </c>
      <c r="Z6" s="89">
        <f>IF(K6=0,"",IF(Y6=0,"",(Y6/K6)))</f>
        <v>0.16666666666667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</v>
      </c>
      <c r="AI6" s="95">
        <f>IF(K6=0,"",IF(AH6=0,"",(AH6/K6)))</f>
        <v>0.33333333333333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/>
      <c r="AR6" s="101">
        <f>IF(K6=0,"",IF(AQ6=0,"",(AQ6/K6)))</f>
        <v>0</v>
      </c>
      <c r="AS6" s="100"/>
      <c r="AT6" s="102" t="str">
        <f>IFERROR(AR6/AQ6,"-")</f>
        <v>-</v>
      </c>
      <c r="AU6" s="103"/>
      <c r="AV6" s="104" t="str">
        <f>IFERROR(AU6/AQ6,"-")</f>
        <v>-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>
        <v>3</v>
      </c>
      <c r="BJ6" s="113">
        <f>IF(K6=0,"",IF(BI6=0,"",(BI6/K6)))</f>
        <v>0.5</v>
      </c>
      <c r="BK6" s="114">
        <v>1</v>
      </c>
      <c r="BL6" s="115">
        <f>IFERROR(BK6/BI6,"-")</f>
        <v>0.33333333333333</v>
      </c>
      <c r="BM6" s="116">
        <v>1200</v>
      </c>
      <c r="BN6" s="117">
        <f>IFERROR(BM6/BI6,"-")</f>
        <v>400</v>
      </c>
      <c r="BO6" s="118">
        <v>1</v>
      </c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1</v>
      </c>
      <c r="CK6" s="134">
        <v>1200</v>
      </c>
      <c r="CL6" s="134">
        <v>1200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78</v>
      </c>
      <c r="C7" s="222" t="s">
        <v>75</v>
      </c>
      <c r="D7" s="222" t="s">
        <v>76</v>
      </c>
      <c r="E7" s="79" t="s">
        <v>79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33</v>
      </c>
      <c r="L7" s="83" t="str">
        <f>IFERROR(K7/J7,"-")</f>
        <v>-</v>
      </c>
      <c r="M7" s="80">
        <v>0</v>
      </c>
      <c r="N7" s="80">
        <v>6</v>
      </c>
      <c r="O7" s="83">
        <f>IFERROR(M7/(K7),"-")</f>
        <v>0</v>
      </c>
      <c r="P7" s="84">
        <f>IFERROR(G7/SUM(K7:K7),"-")</f>
        <v>0</v>
      </c>
      <c r="Q7" s="85">
        <v>2</v>
      </c>
      <c r="R7" s="83">
        <f>IF(K7=0,"-",Q7/K7)</f>
        <v>0.060606060606061</v>
      </c>
      <c r="S7" s="206">
        <v>9000</v>
      </c>
      <c r="T7" s="207">
        <f>IFERROR(S7/K7,"-")</f>
        <v>272.72727272727</v>
      </c>
      <c r="U7" s="207">
        <f>IFERROR(S7/Q7,"-")</f>
        <v>4500</v>
      </c>
      <c r="V7" s="208">
        <f>SUM(S7:S7)-SUM(G7:G7)</f>
        <v>9000</v>
      </c>
      <c r="W7" s="87" t="str">
        <f>SUM(S7:S7)/SUM(G7:G7)</f>
        <v>0</v>
      </c>
      <c r="Y7" s="88">
        <v>12</v>
      </c>
      <c r="Z7" s="89">
        <f>IF(K7=0,"",IF(Y7=0,"",(Y7/K7)))</f>
        <v>0.36363636363636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8</v>
      </c>
      <c r="AI7" s="95">
        <f>IF(K7=0,"",IF(AH7=0,"",(AH7/K7)))</f>
        <v>0.24242424242424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7</v>
      </c>
      <c r="AR7" s="101">
        <f>IF(K7=0,"",IF(AQ7=0,"",(AQ7/K7)))</f>
        <v>0.21212121212121</v>
      </c>
      <c r="AS7" s="100"/>
      <c r="AT7" s="102">
        <f>IFERROR(AR7/AQ7,"-")</f>
        <v>0.03030303030303</v>
      </c>
      <c r="AU7" s="103"/>
      <c r="AV7" s="104">
        <f>IFERROR(AU7/AQ7,"-")</f>
        <v>0</v>
      </c>
      <c r="AW7" s="105"/>
      <c r="AX7" s="105"/>
      <c r="AY7" s="105"/>
      <c r="AZ7" s="106">
        <v>4</v>
      </c>
      <c r="BA7" s="107">
        <f>IF(K7=0,"",IF(AZ7=0,"",(AZ7/K7)))</f>
        <v>0.12121212121212</v>
      </c>
      <c r="BB7" s="106">
        <v>1</v>
      </c>
      <c r="BC7" s="108">
        <f>IFERROR(BB7/AZ7,"-")</f>
        <v>0.25</v>
      </c>
      <c r="BD7" s="109">
        <v>3000</v>
      </c>
      <c r="BE7" s="110">
        <f>IFERROR(BD7/AZ7,"-")</f>
        <v>750</v>
      </c>
      <c r="BF7" s="111">
        <v>1</v>
      </c>
      <c r="BG7" s="111"/>
      <c r="BH7" s="111"/>
      <c r="BI7" s="112">
        <v>2</v>
      </c>
      <c r="BJ7" s="113">
        <f>IF(K7=0,"",IF(BI7=0,"",(BI7/K7)))</f>
        <v>0.060606060606061</v>
      </c>
      <c r="BK7" s="114">
        <v>1</v>
      </c>
      <c r="BL7" s="115">
        <f>IFERROR(BK7/BI7,"-")</f>
        <v>0.5</v>
      </c>
      <c r="BM7" s="116">
        <v>6000</v>
      </c>
      <c r="BN7" s="117">
        <f>IFERROR(BM7/BI7,"-")</f>
        <v>3000</v>
      </c>
      <c r="BO7" s="118"/>
      <c r="BP7" s="118">
        <v>1</v>
      </c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2</v>
      </c>
      <c r="CK7" s="134">
        <v>9000</v>
      </c>
      <c r="CL7" s="134">
        <v>3000</v>
      </c>
      <c r="CM7" s="134">
        <v>6000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80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39</v>
      </c>
      <c r="L10" s="156" t="str">
        <f>IFERROR(K10/J10,"-")</f>
        <v>-</v>
      </c>
      <c r="M10" s="157">
        <f>SUM(M6:M9)</f>
        <v>0</v>
      </c>
      <c r="N10" s="157">
        <f>SUM(N6:N9)</f>
        <v>7</v>
      </c>
      <c r="O10" s="156">
        <f>IFERROR(M10/K10,"-")</f>
        <v>0</v>
      </c>
      <c r="P10" s="158">
        <f>IFERROR(G10/K10,"-")</f>
        <v>0</v>
      </c>
      <c r="Q10" s="159">
        <f>SUM(Q6:Q9)</f>
        <v>3</v>
      </c>
      <c r="R10" s="156">
        <f>IFERROR(Q10/K10,"-")</f>
        <v>0.076923076923077</v>
      </c>
      <c r="S10" s="209">
        <f>SUM(S6:S9)</f>
        <v>10200</v>
      </c>
      <c r="T10" s="209">
        <f>IFERROR(S10/K10,"-")</f>
        <v>261.53846153846</v>
      </c>
      <c r="U10" s="209">
        <f>IFERROR(S10/Q10,"-")</f>
        <v>3400</v>
      </c>
      <c r="V10" s="209">
        <f>S10-G10</f>
        <v>10200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