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<sst xmlns="http://schemas.openxmlformats.org/spreadsheetml/2006/main" uniqueCount="66">
  <si>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</si>
  <si>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</si>
  <si>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</si>
  <si>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</si>
  <si>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</si>
  <si>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</si>
  <si>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</si>
  <si>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</si>
  <si>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</si>
  <si>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</si>
  <si>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</si>
  <si>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</si>
  <si>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</si>
  <si>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</si>
  <si>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</si>
  <si>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</si>
  <si>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</si>
  <si>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</si>
  <si>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</si>
  <si>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</si>
  <si>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</si>
  <si>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</si>
  <si>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</si>
  <si>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</si>
  <si>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</si>
  <si>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</si>
  <si>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</si>
  <si>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</si>
  <si>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</si>
  <si>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</si>
  <si>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</si>
  <si>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</si>
  <si>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</si>
  <si>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</si>
  <si>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</si>
  <si>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</si>
  <si>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</si>
  <si>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</si>
  <si>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</si>
  <si>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</si>
  <si>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</si>
  <si>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</si>
  <si>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</si>
  <si>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</si>
  <si>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</si>
  <si>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</si>
  <si>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</si>
  <si>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</si>
  <si>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</si>
  <si>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</si>
  <si>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</si>
  <si>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</si>
  <si>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</si>
  <si>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</si>
  <si>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</si>
  <si>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</si>
  <si>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</si>
  <si>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</si>
  <si>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</si>
  <si>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</si>
  <si>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</si>
  <si>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</si>
  <si>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9/1～9/30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</si>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</sst>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58551000</v>
      </c>
      <c r="E6" s="36">
        <v>336</v>
      </c>
      <c r="F6" s="36">
        <v>0</v>
      </c>
      <c r="G6" s="36">
        <v>881</v>
      </c>
      <c r="H6" s="43">
        <v>207</v>
      </c>
      <c r="I6" s="44">
        <v>5</v>
      </c>
      <c r="J6" s="47">
        <f>H6+I6</f>
        <v>212</v>
      </c>
      <c r="K6" s="37">
        <f>IFERROR(J6/G6,"-")</f>
        <v>0.24063564131669</v>
      </c>
      <c r="L6" s="36">
        <v>3</v>
      </c>
      <c r="M6" s="36">
        <v>69</v>
      </c>
      <c r="N6" s="37">
        <f>IFERROR(L6/J6,"-")</f>
        <v>0.014150943396226</v>
      </c>
      <c r="O6" s="38">
        <f>IFERROR(D6/J6,"-")</f>
        <v>276183.96226415</v>
      </c>
      <c r="P6" s="39">
        <v>12</v>
      </c>
      <c r="Q6" s="37">
        <f>IFERROR(P6/J6,"-")</f>
        <v>0.056603773584906</v>
      </c>
      <c r="R6" s="216">
        <v>102840</v>
      </c>
      <c r="S6" s="217">
        <f>IFERROR(R6/J6,"-")</f>
        <v>485.09433962264</v>
      </c>
      <c r="T6" s="217">
        <f>IFERROR(R6/P6,"-")</f>
        <v>8570</v>
      </c>
      <c r="U6" s="211">
        <f>IFERROR(R6-D6,"-")</f>
        <v>-58448160</v>
      </c>
      <c r="V6" s="40">
        <f>R6/D6</f>
        <v>0.001756417482195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58551000</v>
      </c>
      <c r="E9" s="21">
        <f>SUM(E6:E7)</f>
        <v>336</v>
      </c>
      <c r="F9" s="21">
        <f>SUM(F6:F7)</f>
        <v>0</v>
      </c>
      <c r="G9" s="21">
        <f>SUM(G6:G7)</f>
        <v>881</v>
      </c>
      <c r="H9" s="21">
        <f>SUM(H6:H7)</f>
        <v>207</v>
      </c>
      <c r="I9" s="21">
        <f>SUM(I6:I7)</f>
        <v>5</v>
      </c>
      <c r="J9" s="21">
        <f>SUM(J6:J7)</f>
        <v>212</v>
      </c>
      <c r="K9" s="22">
        <f>IFERROR(J9/G9,"-")</f>
        <v>0.24063564131669</v>
      </c>
      <c r="L9" s="33">
        <f>SUM(L6:L7)</f>
        <v>3</v>
      </c>
      <c r="M9" s="33">
        <f>SUM(M6:M7)</f>
        <v>69</v>
      </c>
      <c r="N9" s="22">
        <f>IFERROR(L9/J9,"-")</f>
        <v>0.014150943396226</v>
      </c>
      <c r="O9" s="23">
        <f>IFERROR(D9/J9,"-")</f>
        <v>276183.96226415</v>
      </c>
      <c r="P9" s="24">
        <f>SUM(P6:P7)</f>
        <v>12</v>
      </c>
      <c r="Q9" s="22">
        <f>IFERROR(P9/J9,"-")</f>
        <v>0.056603773584906</v>
      </c>
      <c r="R9" s="25">
        <f>SUM(R6:R7)</f>
        <v>102840</v>
      </c>
      <c r="S9" s="25">
        <f>IFERROR(R9/J9,"-")</f>
        <v>485.09433962264</v>
      </c>
      <c r="T9" s="25">
        <f>IFERROR(R9/P9,"-")</f>
        <v>8570</v>
      </c>
      <c r="U9" s="26">
        <f>SUM(U6:U7)</f>
        <v>-58448160</v>
      </c>
      <c r="V9" s="27">
        <f>IFERROR(R9/D9,"-")</f>
        <v>0.001756417482195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0.0088888888888889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337500</v>
      </c>
      <c r="H6" s="201">
        <v>1500</v>
      </c>
      <c r="I6" s="80">
        <v>26</v>
      </c>
      <c r="J6" s="80">
        <v>0</v>
      </c>
      <c r="K6" s="80">
        <v>66</v>
      </c>
      <c r="L6" s="81">
        <v>15</v>
      </c>
      <c r="M6" s="82">
        <v>10</v>
      </c>
      <c r="N6" s="83">
        <f>IFERROR(L6/K6,"-")</f>
        <v>0.22727272727273</v>
      </c>
      <c r="O6" s="80">
        <v>0</v>
      </c>
      <c r="P6" s="80">
        <v>2</v>
      </c>
      <c r="Q6" s="83">
        <f>IFERROR(O6/L6,"-")</f>
        <v>0</v>
      </c>
      <c r="R6" s="84">
        <f>IFERROR(G6/SUM(L6:L6),"-")</f>
        <v>22500</v>
      </c>
      <c r="S6" s="85">
        <v>1</v>
      </c>
      <c r="T6" s="83">
        <f>IF(L6=0,"-",S6/L6)</f>
        <v>0.066666666666667</v>
      </c>
      <c r="U6" s="206">
        <v>3000</v>
      </c>
      <c r="V6" s="207">
        <f>IFERROR(U6/L6,"-")</f>
        <v>200</v>
      </c>
      <c r="W6" s="207">
        <f>IFERROR(U6/S6,"-")</f>
        <v>3000</v>
      </c>
      <c r="X6" s="208">
        <f>SUM(U6:U6)-SUM(G6:G6)</f>
        <v>-334500</v>
      </c>
      <c r="Y6" s="87">
        <f>SUM(U6:U6)/SUM(G6:G6)</f>
        <v>0.0088888888888889</v>
      </c>
      <c r="AA6" s="88">
        <v>5</v>
      </c>
      <c r="AB6" s="89">
        <f>IF(L6=0,"",IF(AA6=0,"",(AA6/L6)))</f>
        <v>0.33333333333333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4</v>
      </c>
      <c r="AK6" s="95">
        <f>IF(L6=0,"",IF(AJ6=0,"",(AJ6/L6)))</f>
        <v>0.26666666666667</v>
      </c>
      <c r="AL6" s="94"/>
      <c r="AM6" s="96">
        <f>IFERROR(AL6/AJ6,"-")</f>
        <v>0</v>
      </c>
      <c r="AN6" s="97"/>
      <c r="AO6" s="98">
        <f>IFERROR(AN6/AJ6,"-")</f>
        <v>0</v>
      </c>
      <c r="AP6" s="99"/>
      <c r="AQ6" s="99"/>
      <c r="AR6" s="99"/>
      <c r="AS6" s="100">
        <v>1</v>
      </c>
      <c r="AT6" s="101">
        <f>IF(L6=0,"",IF(AS6=0,"",(AS6/L6)))</f>
        <v>0.066666666666667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2</v>
      </c>
      <c r="BC6" s="107">
        <f>IF(L6=0,"",IF(BB6=0,"",(BB6/L6)))</f>
        <v>0.13333333333333</v>
      </c>
      <c r="BD6" s="106"/>
      <c r="BE6" s="108">
        <f>IFERROR(BD6/BB6,"-")</f>
        <v>0</v>
      </c>
      <c r="BF6" s="109"/>
      <c r="BG6" s="110">
        <f>IFERROR(BF6/BB6,"-")</f>
        <v>0</v>
      </c>
      <c r="BH6" s="111"/>
      <c r="BI6" s="111"/>
      <c r="BJ6" s="111"/>
      <c r="BK6" s="112">
        <v>3</v>
      </c>
      <c r="BL6" s="113">
        <f>IF(L6=0,"",IF(BK6=0,"",(BK6/L6)))</f>
        <v>0.2</v>
      </c>
      <c r="BM6" s="114">
        <v>1</v>
      </c>
      <c r="BN6" s="115">
        <f>IFERROR(BM6/BK6,"-")</f>
        <v>0.33333333333333</v>
      </c>
      <c r="BO6" s="116">
        <v>3000</v>
      </c>
      <c r="BP6" s="117">
        <f>IFERROR(BO6/BK6,"-")</f>
        <v>1000</v>
      </c>
      <c r="BQ6" s="118">
        <v>1</v>
      </c>
      <c r="BR6" s="118"/>
      <c r="BS6" s="118"/>
      <c r="BT6" s="119"/>
      <c r="BU6" s="120">
        <f>IF(L6=0,"",IF(BT6=0,"",(BT6/L6)))</f>
        <v>0</v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>
        <f>IF(L6=0,"",IF(CC6=0,"",(CC6/L6)))</f>
        <v>0</v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1</v>
      </c>
      <c r="CM6" s="134">
        <v>3000</v>
      </c>
      <c r="CN6" s="134">
        <v>3000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>
        <f>Y7</f>
        <v>0.0017150660929166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58213500</v>
      </c>
      <c r="H7" s="201">
        <v>1500</v>
      </c>
      <c r="I7" s="80">
        <v>310</v>
      </c>
      <c r="J7" s="80">
        <v>0</v>
      </c>
      <c r="K7" s="80">
        <v>815</v>
      </c>
      <c r="L7" s="81">
        <v>197</v>
      </c>
      <c r="M7" s="82">
        <v>163</v>
      </c>
      <c r="N7" s="83">
        <f>IFERROR(L7/K7,"-")</f>
        <v>0.24171779141104</v>
      </c>
      <c r="O7" s="80">
        <v>3</v>
      </c>
      <c r="P7" s="80">
        <v>67</v>
      </c>
      <c r="Q7" s="83">
        <f>IFERROR(O7/L7,"-")</f>
        <v>0.015228426395939</v>
      </c>
      <c r="R7" s="84">
        <f>IFERROR(G7/SUM(L7:L7),"-")</f>
        <v>295500</v>
      </c>
      <c r="S7" s="85">
        <v>11</v>
      </c>
      <c r="T7" s="83">
        <f>IF(L7=0,"-",S7/L7)</f>
        <v>0.055837563451777</v>
      </c>
      <c r="U7" s="206">
        <v>99840</v>
      </c>
      <c r="V7" s="207">
        <f>IFERROR(U7/L7,"-")</f>
        <v>506.80203045685</v>
      </c>
      <c r="W7" s="207">
        <f>IFERROR(U7/S7,"-")</f>
        <v>9076.3636363636</v>
      </c>
      <c r="X7" s="208">
        <f>SUM(U7:U7)-SUM(G7:G7)</f>
        <v>-58113660</v>
      </c>
      <c r="Y7" s="87">
        <f>SUM(U7:U7)/SUM(G7:G7)</f>
        <v>0.0017150660929166</v>
      </c>
      <c r="AA7" s="88">
        <v>34</v>
      </c>
      <c r="AB7" s="89">
        <f>IF(L7=0,"",IF(AA7=0,"",(AA7/L7)))</f>
        <v>0.17258883248731</v>
      </c>
      <c r="AC7" s="88"/>
      <c r="AD7" s="90">
        <f>IFERROR(AC7/AA7,"-")</f>
        <v>0</v>
      </c>
      <c r="AE7" s="91"/>
      <c r="AF7" s="92">
        <f>IFERROR(AE7/AA7,"-")</f>
        <v>0</v>
      </c>
      <c r="AG7" s="93"/>
      <c r="AH7" s="93"/>
      <c r="AI7" s="93"/>
      <c r="AJ7" s="94">
        <v>58</v>
      </c>
      <c r="AK7" s="95">
        <f>IF(L7=0,"",IF(AJ7=0,"",(AJ7/L7)))</f>
        <v>0.29441624365482</v>
      </c>
      <c r="AL7" s="94"/>
      <c r="AM7" s="96">
        <f>IFERROR(AL7/AJ7,"-")</f>
        <v>0</v>
      </c>
      <c r="AN7" s="97"/>
      <c r="AO7" s="98">
        <f>IFERROR(AN7/AJ7,"-")</f>
        <v>0</v>
      </c>
      <c r="AP7" s="99"/>
      <c r="AQ7" s="99"/>
      <c r="AR7" s="99"/>
      <c r="AS7" s="100">
        <v>19</v>
      </c>
      <c r="AT7" s="101">
        <f>IF(L7=0,"",IF(AS7=0,"",(AS7/L7)))</f>
        <v>0.096446700507614</v>
      </c>
      <c r="AU7" s="100">
        <v>1</v>
      </c>
      <c r="AV7" s="102">
        <f>IFERROR(AU7/AS7,"-")</f>
        <v>0.052631578947368</v>
      </c>
      <c r="AW7" s="103">
        <v>10000</v>
      </c>
      <c r="AX7" s="104">
        <f>IFERROR(AW7/AS7,"-")</f>
        <v>526.31578947368</v>
      </c>
      <c r="AY7" s="105">
        <v>1</v>
      </c>
      <c r="AZ7" s="105"/>
      <c r="BA7" s="105"/>
      <c r="BB7" s="106">
        <v>44</v>
      </c>
      <c r="BC7" s="107">
        <f>IF(L7=0,"",IF(BB7=0,"",(BB7/L7)))</f>
        <v>0.22335025380711</v>
      </c>
      <c r="BD7" s="106">
        <v>3</v>
      </c>
      <c r="BE7" s="108">
        <f>IFERROR(BD7/BB7,"-")</f>
        <v>0.068181818181818</v>
      </c>
      <c r="BF7" s="109">
        <v>13840</v>
      </c>
      <c r="BG7" s="110">
        <f>IFERROR(BF7/BB7,"-")</f>
        <v>314.54545454545</v>
      </c>
      <c r="BH7" s="111">
        <v>3</v>
      </c>
      <c r="BI7" s="111"/>
      <c r="BJ7" s="111"/>
      <c r="BK7" s="112">
        <v>33</v>
      </c>
      <c r="BL7" s="113">
        <f>IF(L7=0,"",IF(BK7=0,"",(BK7/L7)))</f>
        <v>0.16751269035533</v>
      </c>
      <c r="BM7" s="114">
        <v>5</v>
      </c>
      <c r="BN7" s="115">
        <f>IFERROR(BM7/BK7,"-")</f>
        <v>0.15151515151515</v>
      </c>
      <c r="BO7" s="116">
        <v>67000</v>
      </c>
      <c r="BP7" s="117">
        <f>IFERROR(BO7/BK7,"-")</f>
        <v>2030.303030303</v>
      </c>
      <c r="BQ7" s="118">
        <v>3</v>
      </c>
      <c r="BR7" s="118">
        <v>1</v>
      </c>
      <c r="BS7" s="118">
        <v>1</v>
      </c>
      <c r="BT7" s="119">
        <v>8</v>
      </c>
      <c r="BU7" s="120">
        <f>IF(L7=0,"",IF(BT7=0,"",(BT7/L7)))</f>
        <v>0.040609137055838</v>
      </c>
      <c r="BV7" s="121">
        <v>2</v>
      </c>
      <c r="BW7" s="122">
        <f>IFERROR(BV7/BT7,"-")</f>
        <v>0.25</v>
      </c>
      <c r="BX7" s="123">
        <v>9000</v>
      </c>
      <c r="BY7" s="124">
        <f>IFERROR(BX7/BT7,"-")</f>
        <v>1125</v>
      </c>
      <c r="BZ7" s="125">
        <v>1</v>
      </c>
      <c r="CA7" s="125">
        <v>1</v>
      </c>
      <c r="CB7" s="125"/>
      <c r="CC7" s="126">
        <v>1</v>
      </c>
      <c r="CD7" s="127">
        <f>IF(L7=0,"",IF(CC7=0,"",(CC7/L7)))</f>
        <v>0.0050761421319797</v>
      </c>
      <c r="CE7" s="128"/>
      <c r="CF7" s="129">
        <f>IFERROR(CE7/CC7,"-")</f>
        <v>0</v>
      </c>
      <c r="CG7" s="130"/>
      <c r="CH7" s="131">
        <f>IFERROR(CG7/CC7,"-")</f>
        <v>0</v>
      </c>
      <c r="CI7" s="132"/>
      <c r="CJ7" s="132"/>
      <c r="CK7" s="132"/>
      <c r="CL7" s="133">
        <v>11</v>
      </c>
      <c r="CM7" s="134">
        <v>99840</v>
      </c>
      <c r="CN7" s="134">
        <v>46000</v>
      </c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0.001756417482195</v>
      </c>
      <c r="B10" s="154"/>
      <c r="C10" s="154"/>
      <c r="D10" s="154"/>
      <c r="E10" s="155" t="s">
        <v>65</v>
      </c>
      <c r="F10" s="155"/>
      <c r="G10" s="204">
        <f>SUM(G6:G9)</f>
        <v>58551000</v>
      </c>
      <c r="H10" s="204"/>
      <c r="I10" s="154">
        <f>SUM(I6:I9)</f>
        <v>336</v>
      </c>
      <c r="J10" s="154">
        <f>SUM(J6:J9)</f>
        <v>0</v>
      </c>
      <c r="K10" s="154">
        <f>SUM(K6:K9)</f>
        <v>881</v>
      </c>
      <c r="L10" s="154">
        <f>SUM(L6:L9)</f>
        <v>212</v>
      </c>
      <c r="M10" s="154">
        <f>SUM(M6:M9)</f>
        <v>173</v>
      </c>
      <c r="N10" s="156">
        <f>IFERROR(L10/K10,"-")</f>
        <v>0.24063564131669</v>
      </c>
      <c r="O10" s="157">
        <f>SUM(O6:O9)</f>
        <v>3</v>
      </c>
      <c r="P10" s="157">
        <f>SUM(P6:P9)</f>
        <v>69</v>
      </c>
      <c r="Q10" s="156">
        <f>IFERROR(O10/L10,"-")</f>
        <v>0.014150943396226</v>
      </c>
      <c r="R10" s="158">
        <f>IFERROR(G10/L10,"-")</f>
        <v>276183.96226415</v>
      </c>
      <c r="S10" s="159">
        <f>SUM(S6:S9)</f>
        <v>12</v>
      </c>
      <c r="T10" s="156">
        <f>IFERROR(S10/L10,"-")</f>
        <v>0.056603773584906</v>
      </c>
      <c r="U10" s="209">
        <f>SUM(U6:U9)</f>
        <v>102840</v>
      </c>
      <c r="V10" s="209">
        <f>IFERROR(U10/L10,"-")</f>
        <v>485.09433962264</v>
      </c>
      <c r="W10" s="209">
        <f>IFERROR(U10/S10,"-")</f>
        <v>8570</v>
      </c>
      <c r="X10" s="209">
        <f>U10-G10</f>
        <v>-58448160</v>
      </c>
      <c r="Y10" s="160">
        <f>U10/G10</f>
        <v>0.001756417482195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