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<sst xmlns="http://schemas.openxmlformats.org/spreadsheetml/2006/main" uniqueCount="63">
  <si>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</si>
  <si>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</si>
  <si>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</si>
  <si>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</si>
  <si>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</si>
  <si>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</si>
  <si>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</si>
  <si>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</si>
  <si>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</si>
  <si>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</si>
  <si>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</si>
  <si>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</si>
  <si>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</si>
  <si>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</si>
  <si>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</si>
  <si>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</si>
  <si>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</si>
  <si>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</si>
  <si>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</si>
  <si>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</si>
  <si>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</si>
  <si>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</si>
  <si>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</si>
  <si>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</si>
  <si>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06月</t>
  </si>
  <si>
    <t>アイメール</t>
  </si>
  <si>
    <t>最終更新日</t>
  </si>
  <si>
    <t>09月30日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</si>
  <si>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</si>
  <si>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</si>
  <si>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</si>
  <si>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</si>
  <si>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</si>
  <si>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</si>
  <si>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</si>
  <si>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</si>
  <si>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</si>
  <si>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</si>
  <si>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</si>
  <si>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</si>
  <si>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</si>
  <si>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</si>
  <si>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</si>
  <si>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</si>
  <si>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</si>
  <si>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</si>
  <si>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</si>
  <si>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</si>
  <si>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</si>
  <si>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</si>
  <si>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</si>
  <si>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</si>
  <si>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</si>
  <si>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</si>
  <si>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</si>
  <si>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</si>
  <si>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</si>
  <si>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sms_ydn</t>
  </si>
  <si>
    <t>SP/MB</t>
  </si>
  <si>
    <t>yi06</t>
  </si>
  <si>
    <t>YDN</t>
  </si>
  <si>
    <t>6/1～6/30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</si>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</sst>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829467</v>
      </c>
      <c r="E6" s="36">
        <v>0</v>
      </c>
      <c r="F6" s="36">
        <v>0</v>
      </c>
      <c r="G6" s="36">
        <v>29339</v>
      </c>
      <c r="H6" s="43">
        <v>349</v>
      </c>
      <c r="I6" s="44">
        <v>10</v>
      </c>
      <c r="J6" s="47">
        <f>H6+I6</f>
        <v>359</v>
      </c>
      <c r="K6" s="37">
        <f>IFERROR(J6/G6,"-")</f>
        <v>0.01223627253826</v>
      </c>
      <c r="L6" s="36">
        <v>7</v>
      </c>
      <c r="M6" s="36">
        <v>161</v>
      </c>
      <c r="N6" s="37">
        <f>IFERROR(L6/J6,"-")</f>
        <v>0.01949860724234</v>
      </c>
      <c r="O6" s="38">
        <f>IFERROR(D6/J6,"-")</f>
        <v>2310.4930362117</v>
      </c>
      <c r="P6" s="39">
        <v>41</v>
      </c>
      <c r="Q6" s="37">
        <f>IFERROR(P6/J6,"-")</f>
        <v>0.1142061281337</v>
      </c>
      <c r="R6" s="213">
        <v>1291000</v>
      </c>
      <c r="S6" s="214">
        <f>IFERROR(R6/J6,"-")</f>
        <v>3596.1002785515</v>
      </c>
      <c r="T6" s="214">
        <f>IFERROR(R6/P6,"-")</f>
        <v>31487.804878049</v>
      </c>
      <c r="U6" s="208">
        <f>IFERROR(R6-D6,"-")</f>
        <v>461533</v>
      </c>
      <c r="V6" s="40">
        <f>R6/D6</f>
        <v>1.5564211716681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829467</v>
      </c>
      <c r="E9" s="21">
        <f>SUM(E6:E7)</f>
        <v>0</v>
      </c>
      <c r="F9" s="21">
        <f>SUM(F6:F7)</f>
        <v>0</v>
      </c>
      <c r="G9" s="21">
        <f>SUM(G6:G7)</f>
        <v>29339</v>
      </c>
      <c r="H9" s="21">
        <f>SUM(H6:H7)</f>
        <v>349</v>
      </c>
      <c r="I9" s="21">
        <f>SUM(I6:I7)</f>
        <v>10</v>
      </c>
      <c r="J9" s="21">
        <f>SUM(J6:J7)</f>
        <v>359</v>
      </c>
      <c r="K9" s="22">
        <f>IFERROR(J9/G9,"-")</f>
        <v>0.01223627253826</v>
      </c>
      <c r="L9" s="33">
        <f>SUM(L6:L7)</f>
        <v>7</v>
      </c>
      <c r="M9" s="33">
        <f>SUM(M6:M7)</f>
        <v>161</v>
      </c>
      <c r="N9" s="22">
        <f>IFERROR(L9/J9,"-")</f>
        <v>0.01949860724234</v>
      </c>
      <c r="O9" s="23">
        <f>IFERROR(D9/J9,"-")</f>
        <v>2310.4930362117</v>
      </c>
      <c r="P9" s="24">
        <f>SUM(P6:P7)</f>
        <v>41</v>
      </c>
      <c r="Q9" s="22">
        <f>IFERROR(P9/J9,"-")</f>
        <v>0.1142061281337</v>
      </c>
      <c r="R9" s="25">
        <f>SUM(R6:R7)</f>
        <v>1291000</v>
      </c>
      <c r="S9" s="25">
        <f>IFERROR(R9/J9,"-")</f>
        <v>3596.1002785515</v>
      </c>
      <c r="T9" s="25">
        <f>IFERROR(R9/P9,"-")</f>
        <v>31487.804878049</v>
      </c>
      <c r="U9" s="26">
        <f>SUM(U6:U7)</f>
        <v>461533</v>
      </c>
      <c r="V9" s="27">
        <f>IFERROR(R9/D9,"-")</f>
        <v>1.5564211716681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1.5564211716681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829467</v>
      </c>
      <c r="H6" s="80">
        <v>0</v>
      </c>
      <c r="I6" s="80">
        <v>0</v>
      </c>
      <c r="J6" s="80">
        <v>29339</v>
      </c>
      <c r="K6" s="81">
        <v>359</v>
      </c>
      <c r="L6" s="82">
        <f>IFERROR(K6/J6,"-")</f>
        <v>0.01223627253826</v>
      </c>
      <c r="M6" s="80">
        <v>7</v>
      </c>
      <c r="N6" s="80">
        <v>161</v>
      </c>
      <c r="O6" s="82">
        <f>IFERROR(M6/(K6),"-")</f>
        <v>0.01949860724234</v>
      </c>
      <c r="P6" s="83">
        <f>IFERROR(G6/SUM(K6:K6),"-")</f>
        <v>2310.4930362117</v>
      </c>
      <c r="Q6" s="84">
        <v>41</v>
      </c>
      <c r="R6" s="82">
        <f>IF(K6=0,"-",Q6/K6)</f>
        <v>0.1142061281337</v>
      </c>
      <c r="S6" s="200">
        <v>1291000</v>
      </c>
      <c r="T6" s="201">
        <f>IFERROR(S6/K6,"-")</f>
        <v>3596.1002785515</v>
      </c>
      <c r="U6" s="201">
        <f>IFERROR(S6/Q6,"-")</f>
        <v>31487.804878049</v>
      </c>
      <c r="V6" s="202">
        <f>SUM(S6:S6)-SUM(G6:G6)</f>
        <v>461533</v>
      </c>
      <c r="W6" s="86">
        <f>SUM(S6:S6)/SUM(G6:G6)</f>
        <v>1.5564211716681</v>
      </c>
      <c r="Y6" s="87">
        <v>8</v>
      </c>
      <c r="Z6" s="88">
        <f>IF(K6=0,"",IF(Y6=0,"",(Y6/K6)))</f>
        <v>0.022284122562674</v>
      </c>
      <c r="AA6" s="87">
        <v>1</v>
      </c>
      <c r="AB6" s="89">
        <f>IFERROR(AA6/Y6,"-")</f>
        <v>0.125</v>
      </c>
      <c r="AC6" s="90">
        <v>8000</v>
      </c>
      <c r="AD6" s="91">
        <f>IFERROR(AC6/Y6,"-")</f>
        <v>1000</v>
      </c>
      <c r="AE6" s="92"/>
      <c r="AF6" s="92">
        <v>1</v>
      </c>
      <c r="AG6" s="92"/>
      <c r="AH6" s="93">
        <v>8</v>
      </c>
      <c r="AI6" s="94">
        <f>IF(K6=0,"",IF(AH6=0,"",(AH6/K6)))</f>
        <v>0.022284122562674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65</v>
      </c>
      <c r="AR6" s="100">
        <f>IF(K6=0,"",IF(AQ6=0,"",(AQ6/K6)))</f>
        <v>0.18105849582173</v>
      </c>
      <c r="AS6" s="99">
        <v>3</v>
      </c>
      <c r="AT6" s="101">
        <f>IFERROR(AR6/AQ6,"-")</f>
        <v>0.0027855153203343</v>
      </c>
      <c r="AU6" s="102">
        <v>223000</v>
      </c>
      <c r="AV6" s="103">
        <f>IFERROR(AU6/AQ6,"-")</f>
        <v>3430.7692307692</v>
      </c>
      <c r="AW6" s="104">
        <v>1</v>
      </c>
      <c r="AX6" s="104"/>
      <c r="AY6" s="104">
        <v>2</v>
      </c>
      <c r="AZ6" s="105">
        <v>117</v>
      </c>
      <c r="BA6" s="106">
        <f>IF(K6=0,"",IF(AZ6=0,"",(AZ6/K6)))</f>
        <v>0.32590529247911</v>
      </c>
      <c r="BB6" s="105">
        <v>8</v>
      </c>
      <c r="BC6" s="107">
        <f>IFERROR(BB6/AZ6,"-")</f>
        <v>0.068376068376068</v>
      </c>
      <c r="BD6" s="108">
        <v>59000</v>
      </c>
      <c r="BE6" s="109">
        <f>IFERROR(BD6/AZ6,"-")</f>
        <v>504.2735042735</v>
      </c>
      <c r="BF6" s="110">
        <v>5</v>
      </c>
      <c r="BG6" s="110">
        <v>1</v>
      </c>
      <c r="BH6" s="110">
        <v>2</v>
      </c>
      <c r="BI6" s="111">
        <v>114</v>
      </c>
      <c r="BJ6" s="112">
        <f>IF(K6=0,"",IF(BI6=0,"",(BI6/K6)))</f>
        <v>0.31754874651811</v>
      </c>
      <c r="BK6" s="113">
        <v>20</v>
      </c>
      <c r="BL6" s="114">
        <f>IFERROR(BK6/BI6,"-")</f>
        <v>0.17543859649123</v>
      </c>
      <c r="BM6" s="115">
        <v>640000</v>
      </c>
      <c r="BN6" s="116">
        <f>IFERROR(BM6/BI6,"-")</f>
        <v>5614.0350877193</v>
      </c>
      <c r="BO6" s="117">
        <v>9</v>
      </c>
      <c r="BP6" s="117">
        <v>1</v>
      </c>
      <c r="BQ6" s="117">
        <v>10</v>
      </c>
      <c r="BR6" s="118">
        <v>38</v>
      </c>
      <c r="BS6" s="119">
        <f>IF(K6=0,"",IF(BR6=0,"",(BR6/K6)))</f>
        <v>0.1058495821727</v>
      </c>
      <c r="BT6" s="120">
        <v>9</v>
      </c>
      <c r="BU6" s="121">
        <f>IFERROR(BT6/BR6,"-")</f>
        <v>0.23684210526316</v>
      </c>
      <c r="BV6" s="122">
        <v>361000</v>
      </c>
      <c r="BW6" s="123">
        <f>IFERROR(BV6/BR6,"-")</f>
        <v>9500</v>
      </c>
      <c r="BX6" s="124">
        <v>3</v>
      </c>
      <c r="BY6" s="124">
        <v>1</v>
      </c>
      <c r="BZ6" s="124">
        <v>5</v>
      </c>
      <c r="CA6" s="125">
        <v>9</v>
      </c>
      <c r="CB6" s="126">
        <f>IF(K6=0,"",IF(CA6=0,"",(CA6/K6)))</f>
        <v>0.025069637883008</v>
      </c>
      <c r="CC6" s="127"/>
      <c r="CD6" s="128">
        <f>IFERROR(CC6/CA6,"-")</f>
        <v>0</v>
      </c>
      <c r="CE6" s="129"/>
      <c r="CF6" s="130">
        <f>IFERROR(CE6/CA6,"-")</f>
        <v>0</v>
      </c>
      <c r="CG6" s="131"/>
      <c r="CH6" s="131"/>
      <c r="CI6" s="131"/>
      <c r="CJ6" s="132">
        <v>41</v>
      </c>
      <c r="CK6" s="133">
        <v>1291000</v>
      </c>
      <c r="CL6" s="133">
        <v>206000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1.5564211716681</v>
      </c>
      <c r="B9" s="153"/>
      <c r="C9" s="153"/>
      <c r="D9" s="153"/>
      <c r="E9" s="154" t="s">
        <v>62</v>
      </c>
      <c r="F9" s="154"/>
      <c r="G9" s="203">
        <f>SUM(G6:G8)</f>
        <v>829467</v>
      </c>
      <c r="H9" s="153">
        <f>SUM(H6:H8)</f>
        <v>0</v>
      </c>
      <c r="I9" s="153">
        <f>SUM(I6:I8)</f>
        <v>0</v>
      </c>
      <c r="J9" s="153">
        <f>SUM(J6:J8)</f>
        <v>29339</v>
      </c>
      <c r="K9" s="153">
        <f>SUM(K6:K8)</f>
        <v>359</v>
      </c>
      <c r="L9" s="155">
        <f>IFERROR(K9/J9,"-")</f>
        <v>0.01223627253826</v>
      </c>
      <c r="M9" s="156">
        <f>SUM(M6:M8)</f>
        <v>7</v>
      </c>
      <c r="N9" s="156">
        <f>SUM(N6:N8)</f>
        <v>161</v>
      </c>
      <c r="O9" s="155">
        <f>IFERROR(M9/K9,"-")</f>
        <v>0.01949860724234</v>
      </c>
      <c r="P9" s="157">
        <f>IFERROR(G9/K9,"-")</f>
        <v>2310.4930362117</v>
      </c>
      <c r="Q9" s="158">
        <f>SUM(Q6:Q8)</f>
        <v>41</v>
      </c>
      <c r="R9" s="155">
        <f>IFERROR(Q9/K9,"-")</f>
        <v>0.1142061281337</v>
      </c>
      <c r="S9" s="203">
        <f>SUM(S6:S8)</f>
        <v>1291000</v>
      </c>
      <c r="T9" s="203">
        <f>IFERROR(S9/K9,"-")</f>
        <v>3596.1002785515</v>
      </c>
      <c r="U9" s="203">
        <f>IFERROR(S9/Q9,"-")</f>
        <v>31487.804878049</v>
      </c>
      <c r="V9" s="203">
        <f>S9-G9</f>
        <v>461533</v>
      </c>
      <c r="W9" s="159">
        <f>S9/G9</f>
        <v>1.5564211716681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