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<sst xmlns="http://schemas.openxmlformats.org/spreadsheetml/2006/main" uniqueCount="77">
  <si>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</si>
  <si>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</si>
  <si>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</si>
  <si>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</si>
  <si>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</si>
  <si>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</si>
  <si>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</si>
  <si>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</si>
  <si>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</si>
  <si>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</si>
  <si>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</si>
  <si>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</si>
  <si>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</si>
  <si>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</si>
  <si>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</si>
  <si>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</si>
  <si>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</si>
  <si>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</si>
  <si>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</si>
  <si>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</si>
  <si>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</si>
  <si>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</si>
  <si>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</si>
  <si>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</si>
  <si>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</si>
  <si>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</si>
  <si>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</si>
  <si>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</si>
  <si>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</si>
  <si>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</si>
  <si>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</si>
  <si>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</si>
  <si>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</si>
  <si>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</si>
  <si>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</si>
  <si>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</si>
  <si>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</si>
  <si>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</si>
  <si>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</si>
  <si>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</si>
  <si>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</si>
  <si>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</si>
  <si>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</si>
  <si>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</si>
  <si>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</si>
  <si>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</si>
  <si>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</si>
  <si>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</si>
  <si>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</si>
  <si>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</si>
  <si>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</si>
  <si>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</si>
  <si>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</si>
  <si>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</si>
  <si>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</si>
  <si>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</si>
  <si>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</si>
  <si>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</si>
  <si>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</si>
  <si>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</si>
  <si>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</si>
  <si>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</si>
  <si>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</si>
  <si>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</si>
  <si>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8/1～8/31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</si>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</sst>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0</v>
      </c>
      <c r="E6" s="36">
        <v>0</v>
      </c>
      <c r="F6" s="36">
        <v>0</v>
      </c>
      <c r="G6" s="36">
        <v>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9">
        <v>0</v>
      </c>
      <c r="S6" s="220" t="str">
        <f>IFERROR(R6/J6,"-")</f>
        <v>-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2392037</v>
      </c>
      <c r="E7" s="36">
        <v>0</v>
      </c>
      <c r="F7" s="36">
        <v>0</v>
      </c>
      <c r="G7" s="36">
        <v>195059</v>
      </c>
      <c r="H7" s="43">
        <v>1065</v>
      </c>
      <c r="I7" s="44">
        <v>32</v>
      </c>
      <c r="J7" s="47">
        <f>H7+I7</f>
        <v>1097</v>
      </c>
      <c r="K7" s="37">
        <f>IFERROR(J7/G7,"-")</f>
        <v>0.0056239394234565</v>
      </c>
      <c r="L7" s="36">
        <v>33</v>
      </c>
      <c r="M7" s="36">
        <v>396</v>
      </c>
      <c r="N7" s="37">
        <f>IFERROR(L7/J7,"-")</f>
        <v>0.030082041932543</v>
      </c>
      <c r="O7" s="38">
        <f>IFERROR(D7/J7,"-")</f>
        <v>2180.5259799453</v>
      </c>
      <c r="P7" s="39">
        <v>138</v>
      </c>
      <c r="Q7" s="37">
        <f>IFERROR(P7/J7,"-")</f>
        <v>0.12579762989973</v>
      </c>
      <c r="R7" s="219">
        <v>7704500</v>
      </c>
      <c r="S7" s="220">
        <f>IFERROR(R7/J7,"-")</f>
        <v>7023.2452142206</v>
      </c>
      <c r="T7" s="220">
        <f>IFERROR(R7/P7,"-")</f>
        <v>55829.710144928</v>
      </c>
      <c r="U7" s="214">
        <f>IFERROR(R7-D7,"-")</f>
        <v>5312463</v>
      </c>
      <c r="V7" s="40">
        <f>R7/D7</f>
        <v>3.2208949945172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2392037</v>
      </c>
      <c r="E10" s="21">
        <f>SUM(E6:E8)</f>
        <v>0</v>
      </c>
      <c r="F10" s="21">
        <f>SUM(F6:F8)</f>
        <v>0</v>
      </c>
      <c r="G10" s="21">
        <f>SUM(G6:G8)</f>
        <v>195060</v>
      </c>
      <c r="H10" s="21">
        <f>SUM(H6:H8)</f>
        <v>1065</v>
      </c>
      <c r="I10" s="21">
        <f>SUM(I6:I8)</f>
        <v>32</v>
      </c>
      <c r="J10" s="21">
        <f>SUM(J6:J8)</f>
        <v>1097</v>
      </c>
      <c r="K10" s="22">
        <f>IFERROR(J10/G10,"-")</f>
        <v>0.0056239105916128</v>
      </c>
      <c r="L10" s="33">
        <f>SUM(L6:L8)</f>
        <v>33</v>
      </c>
      <c r="M10" s="33">
        <f>SUM(M6:M8)</f>
        <v>396</v>
      </c>
      <c r="N10" s="22">
        <f>IFERROR(L10/J10,"-")</f>
        <v>0.030082041932543</v>
      </c>
      <c r="O10" s="23">
        <f>IFERROR(D10/J10,"-")</f>
        <v>2180.5259799453</v>
      </c>
      <c r="P10" s="24">
        <f>SUM(P6:P8)</f>
        <v>138</v>
      </c>
      <c r="Q10" s="22">
        <f>IFERROR(P10/J10,"-")</f>
        <v>0.12579762989973</v>
      </c>
      <c r="R10" s="25">
        <f>SUM(R6:R8)</f>
        <v>7704500</v>
      </c>
      <c r="S10" s="25">
        <f>IFERROR(R10/J10,"-")</f>
        <v>7023.2452142206</v>
      </c>
      <c r="T10" s="25">
        <f>IFERROR(R10/P10,"-")</f>
        <v>55829.710144928</v>
      </c>
      <c r="U10" s="26">
        <f>SUM(U6:U8)</f>
        <v>5312463</v>
      </c>
      <c r="V10" s="27">
        <f>IFERROR(R10/D10,"-")</f>
        <v>3.2208949945172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0</v>
      </c>
      <c r="H7" s="201">
        <v>2800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3.2208949945172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2392037</v>
      </c>
      <c r="H6" s="80">
        <v>0</v>
      </c>
      <c r="I6" s="80">
        <v>0</v>
      </c>
      <c r="J6" s="80">
        <v>195054</v>
      </c>
      <c r="K6" s="81">
        <v>1097</v>
      </c>
      <c r="L6" s="83">
        <f>IFERROR(K6/J6,"-")</f>
        <v>0.0056240835871092</v>
      </c>
      <c r="M6" s="80">
        <v>33</v>
      </c>
      <c r="N6" s="80">
        <v>396</v>
      </c>
      <c r="O6" s="83">
        <f>IFERROR(M6/(K6),"-")</f>
        <v>0.030082041932543</v>
      </c>
      <c r="P6" s="84">
        <f>IFERROR(G6/SUM(K6:K6),"-")</f>
        <v>2180.5259799453</v>
      </c>
      <c r="Q6" s="85">
        <v>138</v>
      </c>
      <c r="R6" s="83">
        <f>IF(K6=0,"-",Q6/K6)</f>
        <v>0.12579762989973</v>
      </c>
      <c r="S6" s="206">
        <v>7704500</v>
      </c>
      <c r="T6" s="207">
        <f>IFERROR(S6/K6,"-")</f>
        <v>7023.2452142206</v>
      </c>
      <c r="U6" s="207">
        <f>IFERROR(S6/Q6,"-")</f>
        <v>55829.710144928</v>
      </c>
      <c r="V6" s="208">
        <f>SUM(S6:S6)-SUM(G6:G6)</f>
        <v>5312463</v>
      </c>
      <c r="W6" s="87">
        <f>SUM(S6:S6)/SUM(G6:G6)</f>
        <v>3.2208949945172</v>
      </c>
      <c r="Y6" s="88">
        <v>58</v>
      </c>
      <c r="Z6" s="89">
        <f>IF(K6=0,"",IF(Y6=0,"",(Y6/K6)))</f>
        <v>0.052871467639015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101</v>
      </c>
      <c r="AI6" s="95">
        <f>IF(K6=0,"",IF(AH6=0,"",(AH6/K6)))</f>
        <v>0.092069279854148</v>
      </c>
      <c r="AJ6" s="94">
        <v>4</v>
      </c>
      <c r="AK6" s="96">
        <f>IFERROR(AJ6/AH6,"-")</f>
        <v>0.03960396039604</v>
      </c>
      <c r="AL6" s="97">
        <v>76000</v>
      </c>
      <c r="AM6" s="98">
        <f>IFERROR(AL6/AH6,"-")</f>
        <v>752.47524752475</v>
      </c>
      <c r="AN6" s="99">
        <v>2</v>
      </c>
      <c r="AO6" s="99"/>
      <c r="AP6" s="99">
        <v>2</v>
      </c>
      <c r="AQ6" s="100">
        <v>148</v>
      </c>
      <c r="AR6" s="101">
        <f>IF(K6=0,"",IF(AQ6=0,"",(AQ6/K6)))</f>
        <v>0.13491340018232</v>
      </c>
      <c r="AS6" s="100">
        <v>6</v>
      </c>
      <c r="AT6" s="102">
        <f>IFERROR(AR6/AQ6,"-")</f>
        <v>0.00091157702825889</v>
      </c>
      <c r="AU6" s="103">
        <v>154000</v>
      </c>
      <c r="AV6" s="104">
        <f>IFERROR(AU6/AQ6,"-")</f>
        <v>1040.5405405405</v>
      </c>
      <c r="AW6" s="105">
        <v>3</v>
      </c>
      <c r="AX6" s="105">
        <v>2</v>
      </c>
      <c r="AY6" s="105">
        <v>1</v>
      </c>
      <c r="AZ6" s="106">
        <v>338</v>
      </c>
      <c r="BA6" s="107">
        <f>IF(K6=0,"",IF(AZ6=0,"",(AZ6/K6)))</f>
        <v>0.3081130355515</v>
      </c>
      <c r="BB6" s="106">
        <v>28</v>
      </c>
      <c r="BC6" s="108">
        <f>IFERROR(BB6/AZ6,"-")</f>
        <v>0.082840236686391</v>
      </c>
      <c r="BD6" s="109">
        <v>533000</v>
      </c>
      <c r="BE6" s="110">
        <f>IFERROR(BD6/AZ6,"-")</f>
        <v>1576.9230769231</v>
      </c>
      <c r="BF6" s="111">
        <v>9</v>
      </c>
      <c r="BG6" s="111">
        <v>7</v>
      </c>
      <c r="BH6" s="111">
        <v>12</v>
      </c>
      <c r="BI6" s="112">
        <v>311</v>
      </c>
      <c r="BJ6" s="113">
        <f>IF(K6=0,"",IF(BI6=0,"",(BI6/K6)))</f>
        <v>0.28350045578851</v>
      </c>
      <c r="BK6" s="114">
        <v>63</v>
      </c>
      <c r="BL6" s="115">
        <f>IFERROR(BK6/BI6,"-")</f>
        <v>0.20257234726688</v>
      </c>
      <c r="BM6" s="116">
        <v>3058000</v>
      </c>
      <c r="BN6" s="117">
        <f>IFERROR(BM6/BI6,"-")</f>
        <v>9832.7974276527</v>
      </c>
      <c r="BO6" s="118">
        <v>24</v>
      </c>
      <c r="BP6" s="118">
        <v>13</v>
      </c>
      <c r="BQ6" s="118">
        <v>26</v>
      </c>
      <c r="BR6" s="119">
        <v>121</v>
      </c>
      <c r="BS6" s="120">
        <f>IF(K6=0,"",IF(BR6=0,"",(BR6/K6)))</f>
        <v>0.11030082041933</v>
      </c>
      <c r="BT6" s="121">
        <v>32</v>
      </c>
      <c r="BU6" s="122">
        <f>IFERROR(BT6/BR6,"-")</f>
        <v>0.26446280991736</v>
      </c>
      <c r="BV6" s="123">
        <v>1795000</v>
      </c>
      <c r="BW6" s="124">
        <f>IFERROR(BV6/BR6,"-")</f>
        <v>14834.710743802</v>
      </c>
      <c r="BX6" s="125">
        <v>11</v>
      </c>
      <c r="BY6" s="125">
        <v>4</v>
      </c>
      <c r="BZ6" s="125">
        <v>17</v>
      </c>
      <c r="CA6" s="126">
        <v>20</v>
      </c>
      <c r="CB6" s="127">
        <f>IF(K6=0,"",IF(CA6=0,"",(CA6/K6)))</f>
        <v>0.018231540565178</v>
      </c>
      <c r="CC6" s="128">
        <v>5</v>
      </c>
      <c r="CD6" s="129">
        <f>IFERROR(CC6/CA6,"-")</f>
        <v>0.25</v>
      </c>
      <c r="CE6" s="130">
        <v>2088500</v>
      </c>
      <c r="CF6" s="131">
        <f>IFERROR(CE6/CA6,"-")</f>
        <v>104425</v>
      </c>
      <c r="CG6" s="132"/>
      <c r="CH6" s="132"/>
      <c r="CI6" s="132">
        <v>5</v>
      </c>
      <c r="CJ6" s="133">
        <v>138</v>
      </c>
      <c r="CK6" s="134">
        <v>7704500</v>
      </c>
      <c r="CL6" s="134">
        <v>993000</v>
      </c>
      <c r="CM6" s="134">
        <v>11000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5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3.2208949945172</v>
      </c>
      <c r="B10" s="154"/>
      <c r="C10" s="154"/>
      <c r="D10" s="154"/>
      <c r="E10" s="155" t="s">
        <v>76</v>
      </c>
      <c r="F10" s="155"/>
      <c r="G10" s="209">
        <f>SUM(G6:G9)</f>
        <v>2392037</v>
      </c>
      <c r="H10" s="154">
        <f>SUM(H6:H9)</f>
        <v>0</v>
      </c>
      <c r="I10" s="154">
        <f>SUM(I6:I9)</f>
        <v>0</v>
      </c>
      <c r="J10" s="154">
        <f>SUM(J6:J9)</f>
        <v>195059</v>
      </c>
      <c r="K10" s="154">
        <f>SUM(K6:K9)</f>
        <v>1097</v>
      </c>
      <c r="L10" s="156">
        <f>IFERROR(K10/J10,"-")</f>
        <v>0.0056239394234565</v>
      </c>
      <c r="M10" s="157">
        <f>SUM(M6:M9)</f>
        <v>33</v>
      </c>
      <c r="N10" s="157">
        <f>SUM(N6:N9)</f>
        <v>396</v>
      </c>
      <c r="O10" s="156">
        <f>IFERROR(M10/K10,"-")</f>
        <v>0.030082041932543</v>
      </c>
      <c r="P10" s="158">
        <f>IFERROR(G10/K10,"-")</f>
        <v>2180.5259799453</v>
      </c>
      <c r="Q10" s="159">
        <f>SUM(Q6:Q9)</f>
        <v>138</v>
      </c>
      <c r="R10" s="156">
        <f>IFERROR(Q10/K10,"-")</f>
        <v>0.12579762989973</v>
      </c>
      <c r="S10" s="209">
        <f>SUM(S6:S9)</f>
        <v>7704500</v>
      </c>
      <c r="T10" s="209">
        <f>IFERROR(S10/K10,"-")</f>
        <v>7023.2452142206</v>
      </c>
      <c r="U10" s="209">
        <f>IFERROR(S10/Q10,"-")</f>
        <v>55829.710144928</v>
      </c>
      <c r="V10" s="209">
        <f>S10-G10</f>
        <v>5312463</v>
      </c>
      <c r="W10" s="160">
        <f>S10/G10</f>
        <v>3.2208949945172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