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WEB純広広告" sheetId="2" r:id="rId5"/>
    <sheet name="アフィリエイト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<sst xmlns="http://schemas.openxmlformats.org/spreadsheetml/2006/main" uniqueCount="86">
  <si>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</si>
  <si>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</si>
  <si>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</si>
  <si>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</si>
  <si>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</si>
  <si>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</si>
  <si>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</si>
  <si>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</si>
  <si>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</si>
  <si>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</si>
  <si>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</si>
  <si>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</si>
  <si>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</si>
  <si>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</si>
  <si>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</si>
  <si>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</si>
  <si>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</si>
  <si>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</si>
  <si>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</si>
  <si>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</si>
  <si>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</si>
  <si>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</si>
  <si>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</si>
  <si>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WEB純広広告</t>
  </si>
  <si>
    <t>アフィリエイト</t>
  </si>
  <si>
    <t>リスティング</t>
  </si>
  <si>
    <t>04月</t>
  </si>
  <si>
    <t>アイメール</t>
  </si>
  <si>
    <t>最終更新日</t>
  </si>
  <si>
    <t>07月30日</t>
  </si>
  <si>
    <t>年齢分布（才）</t>
  </si>
  <si>
    <t>入金者
合計</t>
  </si>
  <si>
    <t>課金額計</t>
  </si>
  <si>
    <t>高額check</t>
  </si>
  <si>
    <t>●WEB純広広告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</si>
  <si>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</si>
  <si>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</si>
  <si>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</si>
  <si>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</si>
  <si>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</si>
  <si>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</si>
  <si>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</si>
  <si>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</si>
  <si>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</si>
  <si>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</si>
  <si>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</si>
  <si>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</si>
  <si>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</si>
  <si>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</si>
  <si>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</si>
  <si>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</si>
  <si>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</si>
  <si>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</si>
  <si>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</si>
  <si>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</si>
  <si>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</si>
  <si>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</si>
  <si>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</si>
  <si>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</si>
  <si>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</si>
  <si>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</si>
  <si>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</si>
  <si>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sms_adp</t>
  </si>
  <si>
    <t>yi06</t>
  </si>
  <si>
    <t>アドポン</t>
  </si>
  <si>
    <t>4/1～4/30</t>
  </si>
  <si>
    <t>WEB純広広告 TOTAL</t>
  </si>
  <si>
    <t>●アフィリエイト 広告</t>
  </si>
  <si>
    <t>UA</t>
  </si>
  <si>
    <t>AF単価</t>
  </si>
  <si>
    <t>20歳以上</t>
  </si>
  <si>
    <t>dsn214</t>
  </si>
  <si>
    <t>SP</t>
  </si>
  <si>
    <t>i09</t>
  </si>
  <si>
    <t>悪徳サーチパック PC</t>
  </si>
  <si>
    <t>dsn291</t>
  </si>
  <si>
    <t>MB</t>
  </si>
  <si>
    <t>ドコモ公式SEO</t>
  </si>
  <si>
    <t>アフィリエイト TOTAL</t>
  </si>
  <si>
    <t>●リスティング 広告</t>
  </si>
  <si>
    <t>sms_ydn</t>
  </si>
  <si>
    <t>SP/MB</t>
  </si>
  <si>
    <t>YDN</t>
  </si>
  <si>
    <t>sms_yss</t>
  </si>
  <si>
    <t>Yahooスポンサード</t>
  </si>
  <si>
    <t>リスティング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</si>
</sst>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6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6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261" t="s">
        <v>1</v>
      </c>
      <c r="F3" s="262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357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62"/>
      <c r="S5" s="362"/>
      <c r="T5" s="362"/>
      <c r="U5" s="362"/>
      <c r="V5" s="10"/>
      <c r="W5" s="61"/>
      <c r="X5" s="144"/>
    </row>
    <row r="6" spans="1:24">
      <c r="A6" s="80"/>
      <c r="B6" s="86" t="s">
        <v>23</v>
      </c>
      <c r="C6" s="86">
        <v>1</v>
      </c>
      <c r="D6" s="358">
        <v>0</v>
      </c>
      <c r="E6" s="81">
        <v>0</v>
      </c>
      <c r="F6" s="81">
        <v>0</v>
      </c>
      <c r="G6" s="81">
        <v>1</v>
      </c>
      <c r="H6" s="91">
        <v>0</v>
      </c>
      <c r="I6" s="92">
        <v>0</v>
      </c>
      <c r="J6" s="145">
        <f>H6+I6</f>
        <v>0</v>
      </c>
      <c r="K6" s="82">
        <f>IFERROR(J6/G6,"-")</f>
        <v>0</v>
      </c>
      <c r="L6" s="81">
        <v>0</v>
      </c>
      <c r="M6" s="81">
        <v>0</v>
      </c>
      <c r="N6" s="82" t="str">
        <f>IFERROR(L6/J6,"-")</f>
        <v>-</v>
      </c>
      <c r="O6" s="83" t="str">
        <f>IFERROR(D6/J6,"-")</f>
        <v>-</v>
      </c>
      <c r="P6" s="84">
        <v>0</v>
      </c>
      <c r="Q6" s="82" t="str">
        <f>IFERROR(P6/J6,"-")</f>
        <v>-</v>
      </c>
      <c r="R6" s="363">
        <v>0</v>
      </c>
      <c r="S6" s="364" t="str">
        <f>IFERROR(R6/J6,"-")</f>
        <v>-</v>
      </c>
      <c r="T6" s="364" t="str">
        <f>IFERROR(R6/P6,"-")</f>
        <v>-</v>
      </c>
      <c r="U6" s="358">
        <f>IFERROR(R6-D6,"-")</f>
        <v>0</v>
      </c>
      <c r="V6" s="85" t="str">
        <f>R6/D6</f>
        <v>0</v>
      </c>
      <c r="W6" s="79"/>
      <c r="X6" s="144"/>
    </row>
    <row r="7" spans="1:24">
      <c r="A7" s="80"/>
      <c r="B7" s="86" t="s">
        <v>24</v>
      </c>
      <c r="C7" s="86">
        <v>2</v>
      </c>
      <c r="D7" s="358">
        <v>19600</v>
      </c>
      <c r="E7" s="81">
        <v>0</v>
      </c>
      <c r="F7" s="81">
        <v>0</v>
      </c>
      <c r="G7" s="81">
        <v>418</v>
      </c>
      <c r="H7" s="91">
        <v>6</v>
      </c>
      <c r="I7" s="92">
        <v>1</v>
      </c>
      <c r="J7" s="145">
        <f>H7+I7</f>
        <v>7</v>
      </c>
      <c r="K7" s="82">
        <f>IFERROR(J7/G7,"-")</f>
        <v>0.016746411483254</v>
      </c>
      <c r="L7" s="81">
        <v>0</v>
      </c>
      <c r="M7" s="81">
        <v>2</v>
      </c>
      <c r="N7" s="82">
        <f>IFERROR(L7/J7,"-")</f>
        <v>0</v>
      </c>
      <c r="O7" s="83">
        <f>IFERROR(D7/J7,"-")</f>
        <v>2800</v>
      </c>
      <c r="P7" s="84">
        <v>1</v>
      </c>
      <c r="Q7" s="82">
        <f>IFERROR(P7/J7,"-")</f>
        <v>0.14285714285714</v>
      </c>
      <c r="R7" s="363">
        <v>280000</v>
      </c>
      <c r="S7" s="364">
        <f>IFERROR(R7/J7,"-")</f>
        <v>40000</v>
      </c>
      <c r="T7" s="364">
        <f>IFERROR(R7/P7,"-")</f>
        <v>280000</v>
      </c>
      <c r="U7" s="358">
        <f>IFERROR(R7-D7,"-")</f>
        <v>260400</v>
      </c>
      <c r="V7" s="85">
        <f>R7/D7</f>
        <v>14.285714285714</v>
      </c>
      <c r="W7" s="79"/>
      <c r="X7" s="144"/>
    </row>
    <row r="8" spans="1:24">
      <c r="A8" s="80"/>
      <c r="B8" s="86" t="s">
        <v>25</v>
      </c>
      <c r="C8" s="86">
        <v>2</v>
      </c>
      <c r="D8" s="358">
        <v>0</v>
      </c>
      <c r="E8" s="81">
        <v>0</v>
      </c>
      <c r="F8" s="81">
        <v>0</v>
      </c>
      <c r="G8" s="81">
        <v>914354</v>
      </c>
      <c r="H8" s="91">
        <v>2780</v>
      </c>
      <c r="I8" s="92">
        <v>128</v>
      </c>
      <c r="J8" s="145">
        <f>H8+I8</f>
        <v>2908</v>
      </c>
      <c r="K8" s="82">
        <f>IFERROR(J8/G8,"-")</f>
        <v>0.0031803874648112</v>
      </c>
      <c r="L8" s="81">
        <v>72</v>
      </c>
      <c r="M8" s="81">
        <v>1060</v>
      </c>
      <c r="N8" s="82">
        <f>IFERROR(L8/J8,"-")</f>
        <v>0.024759284731774</v>
      </c>
      <c r="O8" s="83">
        <f>IFERROR(D8/J8,"-")</f>
        <v>0</v>
      </c>
      <c r="P8" s="84">
        <v>358</v>
      </c>
      <c r="Q8" s="82">
        <f>IFERROR(P8/J8,"-")</f>
        <v>0.12310866574966</v>
      </c>
      <c r="R8" s="363">
        <v>22881000</v>
      </c>
      <c r="S8" s="364">
        <f>IFERROR(R8/J8,"-")</f>
        <v>7868.2943603851</v>
      </c>
      <c r="T8" s="364">
        <f>IFERROR(R8/P8,"-")</f>
        <v>63913.407821229</v>
      </c>
      <c r="U8" s="358">
        <f>IFERROR(R8-D8,"-")</f>
        <v>22881000</v>
      </c>
      <c r="V8" s="85" t="str">
        <f>R8/D8</f>
        <v>0</v>
      </c>
      <c r="W8" s="79"/>
      <c r="X8" s="144"/>
    </row>
    <row r="9" spans="1:24">
      <c r="A9" s="30"/>
      <c r="B9" s="87"/>
      <c r="C9" s="87"/>
      <c r="D9" s="359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365"/>
      <c r="S9" s="365"/>
      <c r="T9" s="365"/>
      <c r="U9" s="365"/>
      <c r="V9" s="33"/>
      <c r="W9" s="61"/>
      <c r="X9" s="144"/>
    </row>
    <row r="10" spans="1:24">
      <c r="A10" s="30"/>
      <c r="B10" s="37"/>
      <c r="C10" s="37"/>
      <c r="D10" s="360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65"/>
      <c r="S10" s="365"/>
      <c r="T10" s="365"/>
      <c r="U10" s="365"/>
      <c r="V10" s="33"/>
      <c r="W10" s="61"/>
      <c r="X10" s="144"/>
    </row>
    <row r="11" spans="1:24">
      <c r="A11" s="19"/>
      <c r="B11" s="41"/>
      <c r="C11" s="41"/>
      <c r="D11" s="361">
        <f>SUM(D6:D9)</f>
        <v>19600</v>
      </c>
      <c r="E11" s="41">
        <f>SUM(E6:E9)</f>
        <v>0</v>
      </c>
      <c r="F11" s="41">
        <f>SUM(F6:F9)</f>
        <v>0</v>
      </c>
      <c r="G11" s="41">
        <f>SUM(G6:G9)</f>
        <v>914773</v>
      </c>
      <c r="H11" s="41">
        <f>SUM(H6:H9)</f>
        <v>2786</v>
      </c>
      <c r="I11" s="41">
        <f>SUM(I6:I9)</f>
        <v>129</v>
      </c>
      <c r="J11" s="41">
        <f>SUM(J6:J9)</f>
        <v>2915</v>
      </c>
      <c r="K11" s="42">
        <f>IFERROR(J11/G11,"-")</f>
        <v>0.0031865829008945</v>
      </c>
      <c r="L11" s="78">
        <f>SUM(L6:L9)</f>
        <v>72</v>
      </c>
      <c r="M11" s="78">
        <f>SUM(M6:M9)</f>
        <v>1062</v>
      </c>
      <c r="N11" s="42">
        <f>IFERROR(L11/J11,"-")</f>
        <v>0.024699828473413</v>
      </c>
      <c r="O11" s="43">
        <f>IFERROR(D11/J11,"-")</f>
        <v>6.7238421955403</v>
      </c>
      <c r="P11" s="44">
        <f>SUM(P6:P9)</f>
        <v>359</v>
      </c>
      <c r="Q11" s="42">
        <f>IFERROR(P11/J11,"-")</f>
        <v>0.12315608919383</v>
      </c>
      <c r="R11" s="45">
        <f>SUM(R6:R9)</f>
        <v>23161000</v>
      </c>
      <c r="S11" s="45">
        <f>IFERROR(R11/J11,"-")</f>
        <v>7945.4545454545</v>
      </c>
      <c r="T11" s="45">
        <f>IFERROR(R11/P11,"-")</f>
        <v>64515.320334262</v>
      </c>
      <c r="U11" s="46">
        <f>SUM(U6:U9)</f>
        <v>23141400</v>
      </c>
      <c r="V11" s="47">
        <f>IFERROR(R11/D11,"-")</f>
        <v>1181.6836734694</v>
      </c>
      <c r="W11" s="60"/>
      <c r="X11" s="144"/>
    </row>
    <row r="12" spans="1:24">
      <c r="X12" s="144"/>
    </row>
    <row r="13" spans="1:24">
      <c r="X13" s="144"/>
    </row>
    <row r="14" spans="1:24">
      <c r="X14" s="144"/>
    </row>
    <row r="15" spans="1:24">
      <c r="X15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26</v>
      </c>
      <c r="B2" s="27" t="s">
        <v>27</v>
      </c>
      <c r="C2" s="1"/>
      <c r="G2" s="76"/>
      <c r="H2" s="76"/>
      <c r="I2" s="76"/>
      <c r="J2" s="77"/>
      <c r="K2" s="77"/>
      <c r="L2" s="77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272" t="s">
        <v>30</v>
      </c>
      <c r="AE2" s="272"/>
      <c r="AF2" s="272"/>
      <c r="AG2" s="272"/>
      <c r="AH2" s="272"/>
      <c r="AI2" s="272"/>
      <c r="AJ2" s="272"/>
      <c r="AK2" s="272"/>
      <c r="AL2" s="272"/>
      <c r="AM2" s="272"/>
      <c r="AN2" s="272"/>
      <c r="AO2" s="272"/>
      <c r="AP2" s="272"/>
      <c r="AQ2" s="272"/>
      <c r="AR2" s="272"/>
      <c r="AS2" s="272"/>
      <c r="AT2" s="272"/>
      <c r="AU2" s="272"/>
      <c r="AV2" s="272"/>
      <c r="AW2" s="272"/>
      <c r="AX2" s="272"/>
      <c r="AY2" s="272"/>
      <c r="AZ2" s="272"/>
      <c r="BA2" s="272"/>
      <c r="BB2" s="272"/>
      <c r="BC2" s="272"/>
      <c r="BD2" s="272"/>
      <c r="BE2" s="272"/>
      <c r="BF2" s="272"/>
      <c r="BG2" s="272"/>
      <c r="BH2" s="272"/>
      <c r="BI2" s="272"/>
      <c r="BJ2" s="272"/>
      <c r="BK2" s="272"/>
      <c r="BL2" s="272"/>
      <c r="BM2" s="272"/>
      <c r="BN2" s="272"/>
      <c r="BO2" s="272"/>
      <c r="BP2" s="272"/>
      <c r="BQ2" s="272"/>
      <c r="BR2" s="272"/>
      <c r="BS2" s="272"/>
      <c r="BT2" s="272"/>
      <c r="BU2" s="272"/>
      <c r="BV2" s="272"/>
      <c r="BW2" s="272"/>
      <c r="BX2" s="272"/>
      <c r="BY2" s="272"/>
      <c r="BZ2" s="272"/>
      <c r="CA2" s="272"/>
      <c r="CB2" s="272"/>
      <c r="CC2" s="272"/>
      <c r="CD2" s="272"/>
      <c r="CE2" s="272"/>
      <c r="CF2" s="272"/>
      <c r="CG2" s="272"/>
      <c r="CH2" s="272"/>
      <c r="CI2" s="272"/>
      <c r="CJ2" s="272"/>
      <c r="CK2" s="272"/>
      <c r="CL2" s="272"/>
      <c r="CM2" s="272"/>
      <c r="CN2" s="272"/>
      <c r="CO2" s="273" t="s">
        <v>31</v>
      </c>
      <c r="CP2" s="275" t="s">
        <v>32</v>
      </c>
      <c r="CQ2" s="263" t="s">
        <v>33</v>
      </c>
      <c r="CR2" s="264"/>
      <c r="CS2" s="265"/>
    </row>
    <row r="3" spans="1:98" customHeight="1" ht="14.25">
      <c r="A3" s="11" t="s">
        <v>34</v>
      </c>
      <c r="B3" s="38"/>
      <c r="C3" s="18"/>
      <c r="D3" s="18"/>
      <c r="E3" s="18"/>
      <c r="F3" s="18"/>
      <c r="G3" s="73"/>
      <c r="H3" s="73"/>
      <c r="I3" s="1"/>
      <c r="J3" s="1"/>
      <c r="K3" s="261" t="s">
        <v>1</v>
      </c>
      <c r="L3" s="262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266" t="s">
        <v>35</v>
      </c>
      <c r="AE3" s="267"/>
      <c r="AF3" s="267"/>
      <c r="AG3" s="267"/>
      <c r="AH3" s="267"/>
      <c r="AI3" s="267"/>
      <c r="AJ3" s="267"/>
      <c r="AK3" s="267"/>
      <c r="AL3" s="267"/>
      <c r="AM3" s="278" t="s">
        <v>36</v>
      </c>
      <c r="AN3" s="279"/>
      <c r="AO3" s="279"/>
      <c r="AP3" s="279"/>
      <c r="AQ3" s="279"/>
      <c r="AR3" s="279"/>
      <c r="AS3" s="279"/>
      <c r="AT3" s="279"/>
      <c r="AU3" s="280"/>
      <c r="AV3" s="281" t="s">
        <v>37</v>
      </c>
      <c r="AW3" s="282"/>
      <c r="AX3" s="282"/>
      <c r="AY3" s="282"/>
      <c r="AZ3" s="282"/>
      <c r="BA3" s="282"/>
      <c r="BB3" s="282"/>
      <c r="BC3" s="282"/>
      <c r="BD3" s="283"/>
      <c r="BE3" s="284" t="s">
        <v>38</v>
      </c>
      <c r="BF3" s="285"/>
      <c r="BG3" s="285"/>
      <c r="BH3" s="285"/>
      <c r="BI3" s="285"/>
      <c r="BJ3" s="285"/>
      <c r="BK3" s="285"/>
      <c r="BL3" s="285"/>
      <c r="BM3" s="286"/>
      <c r="BN3" s="287" t="s">
        <v>39</v>
      </c>
      <c r="BO3" s="288"/>
      <c r="BP3" s="288"/>
      <c r="BQ3" s="288"/>
      <c r="BR3" s="288"/>
      <c r="BS3" s="288"/>
      <c r="BT3" s="288"/>
      <c r="BU3" s="288"/>
      <c r="BV3" s="289"/>
      <c r="BW3" s="290" t="s">
        <v>40</v>
      </c>
      <c r="BX3" s="291"/>
      <c r="BY3" s="291"/>
      <c r="BZ3" s="291"/>
      <c r="CA3" s="291"/>
      <c r="CB3" s="291"/>
      <c r="CC3" s="291"/>
      <c r="CD3" s="291"/>
      <c r="CE3" s="292"/>
      <c r="CF3" s="293" t="s">
        <v>41</v>
      </c>
      <c r="CG3" s="294"/>
      <c r="CH3" s="294"/>
      <c r="CI3" s="294"/>
      <c r="CJ3" s="294"/>
      <c r="CK3" s="294"/>
      <c r="CL3" s="294"/>
      <c r="CM3" s="294"/>
      <c r="CN3" s="295"/>
      <c r="CO3" s="273"/>
      <c r="CP3" s="276"/>
      <c r="CQ3" s="268" t="s">
        <v>42</v>
      </c>
      <c r="CR3" s="269"/>
      <c r="CS3" s="270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52</v>
      </c>
      <c r="AE4" s="48" t="s">
        <v>53</v>
      </c>
      <c r="AF4" s="48" t="s">
        <v>54</v>
      </c>
      <c r="AG4" s="48" t="s">
        <v>17</v>
      </c>
      <c r="AH4" s="48" t="s">
        <v>55</v>
      </c>
      <c r="AI4" s="48" t="s">
        <v>56</v>
      </c>
      <c r="AJ4" s="48" t="s">
        <v>57</v>
      </c>
      <c r="AK4" s="48" t="s">
        <v>58</v>
      </c>
      <c r="AL4" s="48" t="s">
        <v>59</v>
      </c>
      <c r="AM4" s="49" t="s">
        <v>52</v>
      </c>
      <c r="AN4" s="49" t="s">
        <v>53</v>
      </c>
      <c r="AO4" s="49" t="s">
        <v>54</v>
      </c>
      <c r="AP4" s="49" t="s">
        <v>17</v>
      </c>
      <c r="AQ4" s="49" t="s">
        <v>55</v>
      </c>
      <c r="AR4" s="49" t="s">
        <v>56</v>
      </c>
      <c r="AS4" s="49" t="s">
        <v>57</v>
      </c>
      <c r="AT4" s="49" t="s">
        <v>58</v>
      </c>
      <c r="AU4" s="49" t="s">
        <v>59</v>
      </c>
      <c r="AV4" s="50" t="s">
        <v>52</v>
      </c>
      <c r="AW4" s="50" t="s">
        <v>53</v>
      </c>
      <c r="AX4" s="50" t="s">
        <v>54</v>
      </c>
      <c r="AY4" s="50" t="s">
        <v>17</v>
      </c>
      <c r="AZ4" s="50" t="s">
        <v>55</v>
      </c>
      <c r="BA4" s="50" t="s">
        <v>56</v>
      </c>
      <c r="BB4" s="50" t="s">
        <v>57</v>
      </c>
      <c r="BC4" s="50" t="s">
        <v>58</v>
      </c>
      <c r="BD4" s="50" t="s">
        <v>59</v>
      </c>
      <c r="BE4" s="51" t="s">
        <v>52</v>
      </c>
      <c r="BF4" s="51" t="s">
        <v>53</v>
      </c>
      <c r="BG4" s="51" t="s">
        <v>54</v>
      </c>
      <c r="BH4" s="51" t="s">
        <v>17</v>
      </c>
      <c r="BI4" s="51" t="s">
        <v>55</v>
      </c>
      <c r="BJ4" s="51" t="s">
        <v>56</v>
      </c>
      <c r="BK4" s="51" t="s">
        <v>57</v>
      </c>
      <c r="BL4" s="51" t="s">
        <v>58</v>
      </c>
      <c r="BM4" s="51" t="s">
        <v>59</v>
      </c>
      <c r="BN4" s="118" t="s">
        <v>52</v>
      </c>
      <c r="BO4" s="118" t="s">
        <v>53</v>
      </c>
      <c r="BP4" s="118" t="s">
        <v>54</v>
      </c>
      <c r="BQ4" s="118" t="s">
        <v>17</v>
      </c>
      <c r="BR4" s="118" t="s">
        <v>55</v>
      </c>
      <c r="BS4" s="118" t="s">
        <v>56</v>
      </c>
      <c r="BT4" s="118" t="s">
        <v>57</v>
      </c>
      <c r="BU4" s="118" t="s">
        <v>58</v>
      </c>
      <c r="BV4" s="118" t="s">
        <v>59</v>
      </c>
      <c r="BW4" s="52" t="s">
        <v>52</v>
      </c>
      <c r="BX4" s="52" t="s">
        <v>53</v>
      </c>
      <c r="BY4" s="52" t="s">
        <v>54</v>
      </c>
      <c r="BZ4" s="52" t="s">
        <v>17</v>
      </c>
      <c r="CA4" s="52" t="s">
        <v>55</v>
      </c>
      <c r="CB4" s="52" t="s">
        <v>56</v>
      </c>
      <c r="CC4" s="52" t="s">
        <v>57</v>
      </c>
      <c r="CD4" s="52" t="s">
        <v>58</v>
      </c>
      <c r="CE4" s="52" t="s">
        <v>59</v>
      </c>
      <c r="CF4" s="53" t="s">
        <v>52</v>
      </c>
      <c r="CG4" s="53" t="s">
        <v>53</v>
      </c>
      <c r="CH4" s="53" t="s">
        <v>54</v>
      </c>
      <c r="CI4" s="53" t="s">
        <v>17</v>
      </c>
      <c r="CJ4" s="53" t="s">
        <v>55</v>
      </c>
      <c r="CK4" s="53" t="s">
        <v>56</v>
      </c>
      <c r="CL4" s="53" t="s">
        <v>57</v>
      </c>
      <c r="CM4" s="53" t="s">
        <v>58</v>
      </c>
      <c r="CN4" s="53" t="s">
        <v>59</v>
      </c>
      <c r="CO4" s="274"/>
      <c r="CP4" s="277"/>
      <c r="CQ4" s="54" t="s">
        <v>60</v>
      </c>
      <c r="CR4" s="54" t="s">
        <v>61</v>
      </c>
      <c r="CS4" s="271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41"/>
      <c r="K5" s="29"/>
      <c r="L5" s="4"/>
      <c r="M5" s="4"/>
      <c r="N5" s="8"/>
      <c r="O5" s="8"/>
      <c r="P5" s="8"/>
      <c r="Q5" s="10"/>
      <c r="R5" s="9"/>
      <c r="S5" s="8"/>
      <c r="T5" s="9"/>
      <c r="U5" s="331"/>
      <c r="V5" s="2"/>
      <c r="W5" s="2"/>
      <c r="X5" s="335"/>
      <c r="Y5" s="335"/>
      <c r="Z5" s="335"/>
      <c r="AA5" s="33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 t="str">
        <f>AB6</f>
        <v>0</v>
      </c>
      <c r="B6" s="366" t="s">
        <v>62</v>
      </c>
      <c r="C6" s="366"/>
      <c r="D6" s="366"/>
      <c r="E6" s="366"/>
      <c r="F6" s="366" t="s">
        <v>63</v>
      </c>
      <c r="G6" s="366" t="s">
        <v>64</v>
      </c>
      <c r="H6" s="90"/>
      <c r="I6" s="90" t="s">
        <v>65</v>
      </c>
      <c r="J6" s="338">
        <v>0</v>
      </c>
      <c r="K6" s="81">
        <v>0</v>
      </c>
      <c r="L6" s="81">
        <v>0</v>
      </c>
      <c r="M6" s="81">
        <v>1</v>
      </c>
      <c r="N6" s="91">
        <v>0</v>
      </c>
      <c r="O6" s="92">
        <v>0</v>
      </c>
      <c r="P6" s="93">
        <f>N6+O6</f>
        <v>0</v>
      </c>
      <c r="Q6" s="82">
        <f>IFERROR(P6/M6,"-")</f>
        <v>0</v>
      </c>
      <c r="R6" s="81">
        <v>0</v>
      </c>
      <c r="S6" s="81">
        <v>0</v>
      </c>
      <c r="T6" s="82" t="str">
        <f>IFERROR(S6/(O6+P6),"-")</f>
        <v>-</v>
      </c>
      <c r="U6" s="332" t="str">
        <f>IFERROR(J6/SUM(P6:P6),"-")</f>
        <v>-</v>
      </c>
      <c r="V6" s="84">
        <v>0</v>
      </c>
      <c r="W6" s="82" t="str">
        <f>IF(P6=0,"-",V6/P6)</f>
        <v>-</v>
      </c>
      <c r="X6" s="336">
        <v>0</v>
      </c>
      <c r="Y6" s="337" t="str">
        <f>IFERROR(X6/P6,"-")</f>
        <v>-</v>
      </c>
      <c r="Z6" s="337" t="str">
        <f>IFERROR(X6/V6,"-")</f>
        <v>-</v>
      </c>
      <c r="AA6" s="338">
        <f>SUM(X6:X6)-SUM(J6:J6)</f>
        <v>0</v>
      </c>
      <c r="AB6" s="85" t="str">
        <f>SUM(X6:X6)/SUM(J6:J6)</f>
        <v>0</v>
      </c>
      <c r="AC6" s="79"/>
      <c r="AD6" s="94"/>
      <c r="AE6" s="95" t="str">
        <f>IF(P6=0,"",IF(AD6=0,"",(AD6/P6)))</f>
        <v/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 t="str">
        <f>IF(P6=0,"",IF(AM6=0,"",(AM6/P6)))</f>
        <v/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 t="str">
        <f>IF(P6=0,"",IF(AV6=0,"",(AV6/P6)))</f>
        <v/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 t="str">
        <f>IF(P6=0,"",IF(BE6=0,"",(BE6/P6)))</f>
        <v/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 t="str">
        <f>IF(P6=0,"",IF(BN6=0,"",(BN6/P6)))</f>
        <v/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 t="str">
        <f>IF(P6=0,"",IF(BW6=0,"",(BW6/P6)))</f>
        <v/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 t="str">
        <f>IF(P6=0,"",IF(CF6=0,"",(CF6/P6)))</f>
        <v/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30"/>
      <c r="B7" s="87"/>
      <c r="C7" s="88"/>
      <c r="D7" s="88"/>
      <c r="E7" s="88"/>
      <c r="F7" s="89"/>
      <c r="G7" s="90"/>
      <c r="H7" s="90"/>
      <c r="I7" s="90"/>
      <c r="J7" s="342"/>
      <c r="K7" s="34"/>
      <c r="L7" s="34"/>
      <c r="M7" s="31"/>
      <c r="N7" s="23"/>
      <c r="O7" s="23"/>
      <c r="P7" s="23"/>
      <c r="Q7" s="33"/>
      <c r="R7" s="32"/>
      <c r="S7" s="23"/>
      <c r="T7" s="32"/>
      <c r="U7" s="333"/>
      <c r="V7" s="25"/>
      <c r="W7" s="25"/>
      <c r="X7" s="339"/>
      <c r="Y7" s="339"/>
      <c r="Z7" s="339"/>
      <c r="AA7" s="339"/>
      <c r="AB7" s="33"/>
      <c r="AC7" s="59"/>
      <c r="AD7" s="63"/>
      <c r="AE7" s="64"/>
      <c r="AF7" s="63"/>
      <c r="AG7" s="67"/>
      <c r="AH7" s="68"/>
      <c r="AI7" s="69"/>
      <c r="AJ7" s="70"/>
      <c r="AK7" s="70"/>
      <c r="AL7" s="70"/>
      <c r="AM7" s="63"/>
      <c r="AN7" s="64"/>
      <c r="AO7" s="63"/>
      <c r="AP7" s="67"/>
      <c r="AQ7" s="68"/>
      <c r="AR7" s="69"/>
      <c r="AS7" s="70"/>
      <c r="AT7" s="70"/>
      <c r="AU7" s="70"/>
      <c r="AV7" s="63"/>
      <c r="AW7" s="64"/>
      <c r="AX7" s="63"/>
      <c r="AY7" s="67"/>
      <c r="AZ7" s="68"/>
      <c r="BA7" s="69"/>
      <c r="BB7" s="70"/>
      <c r="BC7" s="70"/>
      <c r="BD7" s="70"/>
      <c r="BE7" s="63"/>
      <c r="BF7" s="64"/>
      <c r="BG7" s="63"/>
      <c r="BH7" s="67"/>
      <c r="BI7" s="68"/>
      <c r="BJ7" s="69"/>
      <c r="BK7" s="70"/>
      <c r="BL7" s="70"/>
      <c r="BM7" s="70"/>
      <c r="BN7" s="65"/>
      <c r="BO7" s="66"/>
      <c r="BP7" s="63"/>
      <c r="BQ7" s="67"/>
      <c r="BR7" s="68"/>
      <c r="BS7" s="69"/>
      <c r="BT7" s="70"/>
      <c r="BU7" s="70"/>
      <c r="BV7" s="70"/>
      <c r="BW7" s="65"/>
      <c r="BX7" s="66"/>
      <c r="BY7" s="63"/>
      <c r="BZ7" s="67"/>
      <c r="CA7" s="68"/>
      <c r="CB7" s="69"/>
      <c r="CC7" s="70"/>
      <c r="CD7" s="70"/>
      <c r="CE7" s="70"/>
      <c r="CF7" s="65"/>
      <c r="CG7" s="66"/>
      <c r="CH7" s="63"/>
      <c r="CI7" s="67"/>
      <c r="CJ7" s="68"/>
      <c r="CK7" s="69"/>
      <c r="CL7" s="70"/>
      <c r="CM7" s="70"/>
      <c r="CN7" s="70"/>
      <c r="CO7" s="71"/>
      <c r="CP7" s="68"/>
      <c r="CQ7" s="68"/>
      <c r="CR7" s="68"/>
      <c r="CS7" s="72"/>
    </row>
    <row r="8" spans="1:98">
      <c r="A8" s="30"/>
      <c r="B8" s="37"/>
      <c r="C8" s="21"/>
      <c r="D8" s="21"/>
      <c r="E8" s="21"/>
      <c r="F8" s="22"/>
      <c r="G8" s="36"/>
      <c r="H8" s="36"/>
      <c r="I8" s="75"/>
      <c r="J8" s="343"/>
      <c r="K8" s="34"/>
      <c r="L8" s="34"/>
      <c r="M8" s="31"/>
      <c r="N8" s="23"/>
      <c r="O8" s="23"/>
      <c r="P8" s="23"/>
      <c r="Q8" s="33"/>
      <c r="R8" s="32"/>
      <c r="S8" s="23"/>
      <c r="T8" s="32"/>
      <c r="U8" s="333"/>
      <c r="V8" s="25"/>
      <c r="W8" s="25"/>
      <c r="X8" s="339"/>
      <c r="Y8" s="339"/>
      <c r="Z8" s="339"/>
      <c r="AA8" s="339"/>
      <c r="AB8" s="33"/>
      <c r="AC8" s="61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19" t="str">
        <f>AB9</f>
        <v>0</v>
      </c>
      <c r="B9" s="39"/>
      <c r="C9" s="39"/>
      <c r="D9" s="39"/>
      <c r="E9" s="39"/>
      <c r="F9" s="39"/>
      <c r="G9" s="40" t="s">
        <v>66</v>
      </c>
      <c r="H9" s="40"/>
      <c r="I9" s="40"/>
      <c r="J9" s="340">
        <f>SUM(J6:J8)</f>
        <v>0</v>
      </c>
      <c r="K9" s="41">
        <f>SUM(K6:K8)</f>
        <v>0</v>
      </c>
      <c r="L9" s="41">
        <f>SUM(L6:L8)</f>
        <v>0</v>
      </c>
      <c r="M9" s="41">
        <f>SUM(M6:M8)</f>
        <v>1</v>
      </c>
      <c r="N9" s="41">
        <f>SUM(N6:N8)</f>
        <v>0</v>
      </c>
      <c r="O9" s="41">
        <f>SUM(O6:O8)</f>
        <v>0</v>
      </c>
      <c r="P9" s="41">
        <f>SUM(P6:P8)</f>
        <v>0</v>
      </c>
      <c r="Q9" s="42">
        <f>IFERROR(P9/M9,"-")</f>
        <v>0</v>
      </c>
      <c r="R9" s="78">
        <f>SUM(R6:R8)</f>
        <v>0</v>
      </c>
      <c r="S9" s="78">
        <f>SUM(S6:S8)</f>
        <v>0</v>
      </c>
      <c r="T9" s="42" t="str">
        <f>IFERROR(R9/P9,"-")</f>
        <v>-</v>
      </c>
      <c r="U9" s="334" t="str">
        <f>IFERROR(J9/P9,"-")</f>
        <v>-</v>
      </c>
      <c r="V9" s="44">
        <f>SUM(V6:V8)</f>
        <v>0</v>
      </c>
      <c r="W9" s="42" t="str">
        <f>IFERROR(V9/P9,"-")</f>
        <v>-</v>
      </c>
      <c r="X9" s="340">
        <f>SUM(X6:X8)</f>
        <v>0</v>
      </c>
      <c r="Y9" s="340" t="str">
        <f>IFERROR(X9/P9,"-")</f>
        <v>-</v>
      </c>
      <c r="Z9" s="340" t="str">
        <f>IFERROR(X9/V9,"-")</f>
        <v>-</v>
      </c>
      <c r="AA9" s="340">
        <f>X9-J9</f>
        <v>0</v>
      </c>
      <c r="AB9" s="47" t="str">
        <f>X9/J9</f>
        <v>0</v>
      </c>
      <c r="AC9" s="60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6"/>
    <mergeCell ref="J6:J6"/>
    <mergeCell ref="U6:U6"/>
    <mergeCell ref="AA6:AA6"/>
    <mergeCell ref="AB6:AB6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148"/>
    <col min="2" max="2" width="7.25" customWidth="true" style="148"/>
    <col min="3" max="3" width="12.5" customWidth="true" style="148"/>
    <col min="4" max="4" width="8.25" customWidth="true" style="148"/>
    <col min="5" max="5" width="33.5" customWidth="true" style="148"/>
    <col min="6" max="6" width="12.25" customWidth="true" style="148"/>
    <col min="7" max="7" width="10.875" customWidth="true" style="148"/>
    <col min="8" max="8" width="10.875" customWidth="true" style="148"/>
    <col min="9" max="9" width="10.875" customWidth="true" style="148"/>
    <col min="10" max="10" width="10.875" customWidth="true" style="148"/>
    <col min="11" max="11" width="10.375" customWidth="true" style="148"/>
    <col min="12" max="12" width="10.375" customWidth="true" style="148"/>
    <col min="13" max="13" width="10.375" customWidth="true" style="148"/>
    <col min="14" max="14" width="10.375" customWidth="true" style="148"/>
    <col min="15" max="15" width="10.375" customWidth="true" style="148"/>
    <col min="16" max="16" width="7.375" customWidth="true" style="148"/>
    <col min="17" max="17" width="9" customWidth="true" style="148"/>
    <col min="18" max="18" width="9" customWidth="true" style="148"/>
    <col min="19" max="19" width="6.75" customWidth="true" style="148"/>
    <col min="20" max="20" width="7.875" customWidth="true" style="148"/>
    <col min="21" max="21" width="10" customWidth="true" style="148"/>
    <col min="22" max="22" width="9" customWidth="true" style="148"/>
    <col min="23" max="23" width="9" customWidth="true" style="148"/>
    <col min="24" max="24" width="12.375" customWidth="true" style="148"/>
    <col min="25" max="25" width="9" customWidth="true" style="148"/>
    <col min="26" max="26" width="9" customWidth="true" style="148"/>
    <col min="27" max="27" width="9" customWidth="true" style="148"/>
    <col min="28" max="28" width="9" customWidth="true" style="148"/>
    <col min="29" max="29" width="9" customWidth="true" style="148"/>
    <col min="30" max="30" width="9" customWidth="true" style="148"/>
    <col min="31" max="31" width="9" customWidth="true" style="148"/>
    <col min="32" max="32" width="9" customWidth="true" style="148"/>
    <col min="33" max="33" width="9" customWidth="true" style="148"/>
    <col min="34" max="34" width="9" customWidth="true" style="148"/>
    <col min="35" max="35" width="9" customWidth="true" style="148"/>
    <col min="36" max="36" width="9" customWidth="true" style="148"/>
    <col min="37" max="37" width="9" customWidth="true" style="148"/>
    <col min="38" max="38" width="9" customWidth="true" style="148"/>
    <col min="39" max="39" width="9" customWidth="true" style="148"/>
    <col min="40" max="40" width="9" customWidth="true" style="148"/>
    <col min="41" max="41" width="9" customWidth="true" style="148"/>
    <col min="42" max="42" width="9" customWidth="true" style="148"/>
    <col min="43" max="43" width="9" customWidth="true" style="148"/>
    <col min="44" max="44" width="9" customWidth="true" style="148"/>
    <col min="45" max="45" width="9" customWidth="true" style="148"/>
    <col min="46" max="46" width="9" customWidth="true" style="148"/>
    <col min="47" max="47" width="9" customWidth="true" style="148"/>
    <col min="48" max="48" width="9" customWidth="true" style="148"/>
    <col min="49" max="49" width="9" customWidth="true" style="148"/>
    <col min="50" max="50" width="9" customWidth="true" style="148"/>
    <col min="51" max="51" width="9" customWidth="true" style="148"/>
    <col min="52" max="52" width="9" customWidth="true" style="148"/>
    <col min="53" max="53" width="9" customWidth="true" style="148"/>
    <col min="54" max="54" width="9" customWidth="true" style="148"/>
    <col min="55" max="55" width="9" customWidth="true" style="148"/>
    <col min="56" max="56" width="9" customWidth="true" style="148"/>
    <col min="57" max="57" width="9" customWidth="true" style="148"/>
    <col min="58" max="58" width="9" customWidth="true" style="148"/>
    <col min="59" max="59" width="9" customWidth="true" style="148"/>
    <col min="60" max="60" width="9" customWidth="true" style="148"/>
    <col min="61" max="61" width="9" customWidth="true" style="148"/>
    <col min="62" max="62" width="9" customWidth="true" style="148"/>
    <col min="63" max="63" width="9" customWidth="true" style="148"/>
    <col min="64" max="64" width="9" customWidth="true" style="148"/>
    <col min="65" max="65" width="9" customWidth="true" style="148"/>
    <col min="66" max="66" width="9" customWidth="true" style="148"/>
    <col min="67" max="67" width="9" customWidth="true" style="148"/>
    <col min="68" max="68" width="9" customWidth="true" style="148"/>
    <col min="69" max="69" width="9" customWidth="true" style="148"/>
    <col min="70" max="70" width="9" customWidth="true" style="148"/>
    <col min="71" max="71" width="9" customWidth="true" style="148"/>
    <col min="72" max="72" width="9" customWidth="true" style="148"/>
    <col min="73" max="73" width="9" customWidth="true" style="148"/>
    <col min="74" max="74" width="9" customWidth="true" style="148"/>
    <col min="75" max="75" width="9" customWidth="true" style="148"/>
    <col min="76" max="76" width="9" customWidth="true" style="148"/>
    <col min="77" max="77" width="9" customWidth="true" style="148"/>
    <col min="78" max="78" width="9" customWidth="true" style="148"/>
    <col min="79" max="79" width="9" customWidth="true" style="148"/>
    <col min="80" max="80" width="9" customWidth="true" style="148"/>
    <col min="81" max="81" width="9" customWidth="true" style="148"/>
    <col min="82" max="82" width="9" customWidth="true" style="148"/>
    <col min="83" max="83" width="9" customWidth="true" style="148"/>
    <col min="84" max="84" width="9" customWidth="true" style="148"/>
    <col min="85" max="85" width="9" customWidth="true" style="148"/>
    <col min="86" max="86" width="9" customWidth="true" style="148"/>
    <col min="87" max="87" width="9" customWidth="true" style="148"/>
    <col min="88" max="88" width="9" customWidth="true" style="148"/>
    <col min="89" max="89" width="9" customWidth="true" style="148"/>
    <col min="90" max="90" width="9" customWidth="true" style="148"/>
    <col min="91" max="91" width="9" customWidth="true" style="148"/>
    <col min="92" max="92" width="9" customWidth="true" style="148"/>
    <col min="93" max="93" width="9" customWidth="true" style="148"/>
    <col min="94" max="94" width="9" customWidth="true" style="148"/>
    <col min="95" max="95" width="9" customWidth="true" style="148"/>
    <col min="96" max="96" width="9" customWidth="true" style="148"/>
  </cols>
  <sheetData>
    <row r="2" spans="1:96" customHeight="1" ht="13.5">
      <c r="A2" s="146" t="s">
        <v>26</v>
      </c>
      <c r="B2" s="147" t="s">
        <v>27</v>
      </c>
      <c r="E2" s="149"/>
      <c r="F2" s="149"/>
      <c r="G2" s="149"/>
      <c r="H2" s="149"/>
      <c r="I2" s="149"/>
      <c r="J2" s="149"/>
      <c r="K2" s="150"/>
      <c r="L2" s="150" t="s">
        <v>28</v>
      </c>
      <c r="M2" s="150"/>
      <c r="N2" s="150"/>
      <c r="O2" s="150" t="s">
        <v>29</v>
      </c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306" t="s">
        <v>30</v>
      </c>
      <c r="AB2" s="306"/>
      <c r="AC2" s="306"/>
      <c r="AD2" s="306"/>
      <c r="AE2" s="306"/>
      <c r="AF2" s="306"/>
      <c r="AG2" s="306"/>
      <c r="AH2" s="306"/>
      <c r="AI2" s="306"/>
      <c r="AJ2" s="306"/>
      <c r="AK2" s="306"/>
      <c r="AL2" s="306"/>
      <c r="AM2" s="306"/>
      <c r="AN2" s="306"/>
      <c r="AO2" s="306"/>
      <c r="AP2" s="306"/>
      <c r="AQ2" s="306"/>
      <c r="AR2" s="306"/>
      <c r="AS2" s="306"/>
      <c r="AT2" s="306"/>
      <c r="AU2" s="306"/>
      <c r="AV2" s="306"/>
      <c r="AW2" s="306"/>
      <c r="AX2" s="306"/>
      <c r="AY2" s="306"/>
      <c r="AZ2" s="306"/>
      <c r="BA2" s="306"/>
      <c r="BB2" s="306"/>
      <c r="BC2" s="306"/>
      <c r="BD2" s="306"/>
      <c r="BE2" s="306"/>
      <c r="BF2" s="306"/>
      <c r="BG2" s="306"/>
      <c r="BH2" s="306"/>
      <c r="BI2" s="306"/>
      <c r="BJ2" s="306"/>
      <c r="BK2" s="306"/>
      <c r="BL2" s="306"/>
      <c r="BM2" s="306"/>
      <c r="BN2" s="306"/>
      <c r="BO2" s="306"/>
      <c r="BP2" s="306"/>
      <c r="BQ2" s="306"/>
      <c r="BR2" s="306"/>
      <c r="BS2" s="306"/>
      <c r="BT2" s="306"/>
      <c r="BU2" s="306"/>
      <c r="BV2" s="306"/>
      <c r="BW2" s="306"/>
      <c r="BX2" s="306"/>
      <c r="BY2" s="306"/>
      <c r="BZ2" s="306"/>
      <c r="CA2" s="306"/>
      <c r="CB2" s="306"/>
      <c r="CC2" s="306"/>
      <c r="CD2" s="306"/>
      <c r="CE2" s="306"/>
      <c r="CF2" s="306"/>
      <c r="CG2" s="306"/>
      <c r="CH2" s="306"/>
      <c r="CI2" s="306"/>
      <c r="CJ2" s="306"/>
      <c r="CK2" s="306"/>
      <c r="CL2" s="307" t="s">
        <v>31</v>
      </c>
      <c r="CM2" s="309" t="s">
        <v>32</v>
      </c>
      <c r="CN2" s="312" t="s">
        <v>33</v>
      </c>
      <c r="CO2" s="313"/>
      <c r="CP2" s="314"/>
    </row>
    <row r="3" spans="1:96" customHeight="1" ht="14.25">
      <c r="A3" s="147" t="s">
        <v>67</v>
      </c>
      <c r="B3" s="151"/>
      <c r="C3" s="151"/>
      <c r="D3" s="151"/>
      <c r="E3" s="152"/>
      <c r="F3" s="150"/>
      <c r="G3" s="150"/>
      <c r="H3" s="150"/>
      <c r="I3" s="315" t="s">
        <v>1</v>
      </c>
      <c r="J3" s="316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50"/>
      <c r="W3" s="150"/>
      <c r="X3" s="150"/>
      <c r="Y3" s="150"/>
      <c r="Z3" s="150"/>
      <c r="AA3" s="317" t="s">
        <v>35</v>
      </c>
      <c r="AB3" s="318"/>
      <c r="AC3" s="318"/>
      <c r="AD3" s="318"/>
      <c r="AE3" s="318"/>
      <c r="AF3" s="318"/>
      <c r="AG3" s="318"/>
      <c r="AH3" s="318"/>
      <c r="AI3" s="318"/>
      <c r="AJ3" s="319" t="s">
        <v>36</v>
      </c>
      <c r="AK3" s="320"/>
      <c r="AL3" s="320"/>
      <c r="AM3" s="320"/>
      <c r="AN3" s="320"/>
      <c r="AO3" s="320"/>
      <c r="AP3" s="320"/>
      <c r="AQ3" s="320"/>
      <c r="AR3" s="321"/>
      <c r="AS3" s="322" t="s">
        <v>37</v>
      </c>
      <c r="AT3" s="323"/>
      <c r="AU3" s="323"/>
      <c r="AV3" s="323"/>
      <c r="AW3" s="323"/>
      <c r="AX3" s="323"/>
      <c r="AY3" s="323"/>
      <c r="AZ3" s="323"/>
      <c r="BA3" s="324"/>
      <c r="BB3" s="325" t="s">
        <v>38</v>
      </c>
      <c r="BC3" s="326"/>
      <c r="BD3" s="326"/>
      <c r="BE3" s="326"/>
      <c r="BF3" s="326"/>
      <c r="BG3" s="326"/>
      <c r="BH3" s="326"/>
      <c r="BI3" s="326"/>
      <c r="BJ3" s="327"/>
      <c r="BK3" s="328" t="s">
        <v>39</v>
      </c>
      <c r="BL3" s="329"/>
      <c r="BM3" s="329"/>
      <c r="BN3" s="329"/>
      <c r="BO3" s="329"/>
      <c r="BP3" s="329"/>
      <c r="BQ3" s="329"/>
      <c r="BR3" s="329"/>
      <c r="BS3" s="330"/>
      <c r="BT3" s="296" t="s">
        <v>40</v>
      </c>
      <c r="BU3" s="297"/>
      <c r="BV3" s="297"/>
      <c r="BW3" s="297"/>
      <c r="BX3" s="297"/>
      <c r="BY3" s="297"/>
      <c r="BZ3" s="297"/>
      <c r="CA3" s="297"/>
      <c r="CB3" s="298"/>
      <c r="CC3" s="299" t="s">
        <v>41</v>
      </c>
      <c r="CD3" s="300"/>
      <c r="CE3" s="300"/>
      <c r="CF3" s="300"/>
      <c r="CG3" s="300"/>
      <c r="CH3" s="300"/>
      <c r="CI3" s="300"/>
      <c r="CJ3" s="300"/>
      <c r="CK3" s="301"/>
      <c r="CL3" s="307"/>
      <c r="CM3" s="310"/>
      <c r="CN3" s="302" t="s">
        <v>42</v>
      </c>
      <c r="CO3" s="303"/>
      <c r="CP3" s="304" t="s">
        <v>43</v>
      </c>
    </row>
    <row r="4" spans="1:96">
      <c r="A4" s="153"/>
      <c r="B4" s="154" t="s">
        <v>44</v>
      </c>
      <c r="C4" s="154" t="s">
        <v>68</v>
      </c>
      <c r="D4" s="155" t="s">
        <v>48</v>
      </c>
      <c r="E4" s="154" t="s">
        <v>49</v>
      </c>
      <c r="F4" s="156" t="s">
        <v>51</v>
      </c>
      <c r="G4" s="154" t="s">
        <v>4</v>
      </c>
      <c r="H4" s="154" t="s">
        <v>69</v>
      </c>
      <c r="I4" s="157" t="s">
        <v>5</v>
      </c>
      <c r="J4" s="157" t="s">
        <v>6</v>
      </c>
      <c r="K4" s="157" t="s">
        <v>7</v>
      </c>
      <c r="L4" s="158" t="s">
        <v>10</v>
      </c>
      <c r="M4" s="154" t="s">
        <v>70</v>
      </c>
      <c r="N4" s="154" t="s">
        <v>11</v>
      </c>
      <c r="O4" s="157" t="s">
        <v>12</v>
      </c>
      <c r="P4" s="154" t="s">
        <v>13</v>
      </c>
      <c r="Q4" s="154" t="s">
        <v>14</v>
      </c>
      <c r="R4" s="154" t="s">
        <v>15</v>
      </c>
      <c r="S4" s="154" t="s">
        <v>16</v>
      </c>
      <c r="T4" s="154" t="s">
        <v>17</v>
      </c>
      <c r="U4" s="157" t="s">
        <v>18</v>
      </c>
      <c r="V4" s="154" t="s">
        <v>19</v>
      </c>
      <c r="W4" s="154" t="s">
        <v>20</v>
      </c>
      <c r="X4" s="154" t="s">
        <v>21</v>
      </c>
      <c r="Y4" s="154" t="s">
        <v>22</v>
      </c>
      <c r="Z4" s="159"/>
      <c r="AA4" s="160" t="s">
        <v>52</v>
      </c>
      <c r="AB4" s="160" t="s">
        <v>53</v>
      </c>
      <c r="AC4" s="160" t="s">
        <v>54</v>
      </c>
      <c r="AD4" s="160" t="s">
        <v>17</v>
      </c>
      <c r="AE4" s="160" t="s">
        <v>55</v>
      </c>
      <c r="AF4" s="160" t="s">
        <v>56</v>
      </c>
      <c r="AG4" s="160" t="s">
        <v>57</v>
      </c>
      <c r="AH4" s="160" t="s">
        <v>58</v>
      </c>
      <c r="AI4" s="160" t="s">
        <v>59</v>
      </c>
      <c r="AJ4" s="161" t="s">
        <v>52</v>
      </c>
      <c r="AK4" s="161" t="s">
        <v>53</v>
      </c>
      <c r="AL4" s="161" t="s">
        <v>54</v>
      </c>
      <c r="AM4" s="161" t="s">
        <v>17</v>
      </c>
      <c r="AN4" s="161" t="s">
        <v>55</v>
      </c>
      <c r="AO4" s="161" t="s">
        <v>56</v>
      </c>
      <c r="AP4" s="161" t="s">
        <v>57</v>
      </c>
      <c r="AQ4" s="161" t="s">
        <v>58</v>
      </c>
      <c r="AR4" s="161" t="s">
        <v>59</v>
      </c>
      <c r="AS4" s="162" t="s">
        <v>52</v>
      </c>
      <c r="AT4" s="162" t="s">
        <v>53</v>
      </c>
      <c r="AU4" s="162" t="s">
        <v>54</v>
      </c>
      <c r="AV4" s="162" t="s">
        <v>17</v>
      </c>
      <c r="AW4" s="162" t="s">
        <v>55</v>
      </c>
      <c r="AX4" s="162" t="s">
        <v>56</v>
      </c>
      <c r="AY4" s="162" t="s">
        <v>57</v>
      </c>
      <c r="AZ4" s="162" t="s">
        <v>58</v>
      </c>
      <c r="BA4" s="162" t="s">
        <v>59</v>
      </c>
      <c r="BB4" s="163" t="s">
        <v>52</v>
      </c>
      <c r="BC4" s="163" t="s">
        <v>53</v>
      </c>
      <c r="BD4" s="163" t="s">
        <v>54</v>
      </c>
      <c r="BE4" s="163" t="s">
        <v>17</v>
      </c>
      <c r="BF4" s="163" t="s">
        <v>55</v>
      </c>
      <c r="BG4" s="163" t="s">
        <v>56</v>
      </c>
      <c r="BH4" s="163" t="s">
        <v>57</v>
      </c>
      <c r="BI4" s="163" t="s">
        <v>58</v>
      </c>
      <c r="BJ4" s="163" t="s">
        <v>59</v>
      </c>
      <c r="BK4" s="164" t="s">
        <v>52</v>
      </c>
      <c r="BL4" s="164" t="s">
        <v>53</v>
      </c>
      <c r="BM4" s="164" t="s">
        <v>54</v>
      </c>
      <c r="BN4" s="164" t="s">
        <v>17</v>
      </c>
      <c r="BO4" s="164" t="s">
        <v>55</v>
      </c>
      <c r="BP4" s="164" t="s">
        <v>56</v>
      </c>
      <c r="BQ4" s="164" t="s">
        <v>57</v>
      </c>
      <c r="BR4" s="164" t="s">
        <v>58</v>
      </c>
      <c r="BS4" s="164" t="s">
        <v>59</v>
      </c>
      <c r="BT4" s="165" t="s">
        <v>52</v>
      </c>
      <c r="BU4" s="165" t="s">
        <v>53</v>
      </c>
      <c r="BV4" s="165" t="s">
        <v>54</v>
      </c>
      <c r="BW4" s="165" t="s">
        <v>17</v>
      </c>
      <c r="BX4" s="165" t="s">
        <v>55</v>
      </c>
      <c r="BY4" s="165" t="s">
        <v>56</v>
      </c>
      <c r="BZ4" s="165" t="s">
        <v>57</v>
      </c>
      <c r="CA4" s="165" t="s">
        <v>58</v>
      </c>
      <c r="CB4" s="165" t="s">
        <v>59</v>
      </c>
      <c r="CC4" s="166" t="s">
        <v>52</v>
      </c>
      <c r="CD4" s="166" t="s">
        <v>53</v>
      </c>
      <c r="CE4" s="166" t="s">
        <v>54</v>
      </c>
      <c r="CF4" s="166" t="s">
        <v>17</v>
      </c>
      <c r="CG4" s="166" t="s">
        <v>55</v>
      </c>
      <c r="CH4" s="166" t="s">
        <v>56</v>
      </c>
      <c r="CI4" s="166" t="s">
        <v>57</v>
      </c>
      <c r="CJ4" s="166" t="s">
        <v>58</v>
      </c>
      <c r="CK4" s="166" t="s">
        <v>59</v>
      </c>
      <c r="CL4" s="308"/>
      <c r="CM4" s="311"/>
      <c r="CN4" s="167" t="s">
        <v>60</v>
      </c>
      <c r="CO4" s="167" t="s">
        <v>61</v>
      </c>
      <c r="CP4" s="305"/>
    </row>
    <row r="5" spans="1:96">
      <c r="A5" s="168"/>
      <c r="B5" s="169"/>
      <c r="C5" s="153"/>
      <c r="D5" s="153"/>
      <c r="E5" s="153"/>
      <c r="F5" s="170"/>
      <c r="G5" s="344"/>
      <c r="H5" s="344"/>
      <c r="I5" s="171"/>
      <c r="J5" s="153"/>
      <c r="K5" s="153"/>
      <c r="L5" s="153"/>
      <c r="M5" s="153"/>
      <c r="N5" s="172"/>
      <c r="O5" s="172"/>
      <c r="P5" s="153"/>
      <c r="Q5" s="172"/>
      <c r="R5" s="173"/>
      <c r="S5" s="173"/>
      <c r="T5" s="173"/>
      <c r="U5" s="349"/>
      <c r="V5" s="349"/>
      <c r="W5" s="349"/>
      <c r="X5" s="349"/>
      <c r="Y5" s="172"/>
      <c r="Z5" s="174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</row>
    <row r="6" spans="1:96">
      <c r="A6" s="176" t="str">
        <f>Y6</f>
        <v>0</v>
      </c>
      <c r="B6" s="366" t="s">
        <v>71</v>
      </c>
      <c r="C6" s="366" t="s">
        <v>72</v>
      </c>
      <c r="D6" s="366" t="s">
        <v>73</v>
      </c>
      <c r="E6" s="177" t="s">
        <v>74</v>
      </c>
      <c r="F6" s="177" t="s">
        <v>65</v>
      </c>
      <c r="G6" s="345">
        <v>0</v>
      </c>
      <c r="H6" s="345">
        <v>3000</v>
      </c>
      <c r="I6" s="178">
        <v>0</v>
      </c>
      <c r="J6" s="178">
        <v>0</v>
      </c>
      <c r="K6" s="178">
        <v>10</v>
      </c>
      <c r="L6" s="179">
        <v>0</v>
      </c>
      <c r="M6" s="180">
        <v>0</v>
      </c>
      <c r="N6" s="181">
        <f>IFERROR(L6/K6,"-")</f>
        <v>0</v>
      </c>
      <c r="O6" s="178">
        <v>0</v>
      </c>
      <c r="P6" s="178">
        <v>0</v>
      </c>
      <c r="Q6" s="181" t="str">
        <f>IFERROR(O6/L6,"-")</f>
        <v>-</v>
      </c>
      <c r="R6" s="182" t="str">
        <f>IFERROR(G6/SUM(L6:L6),"-")</f>
        <v>-</v>
      </c>
      <c r="S6" s="183">
        <v>0</v>
      </c>
      <c r="T6" s="181" t="str">
        <f>IF(L6=0,"-",S6/L6)</f>
        <v>-</v>
      </c>
      <c r="U6" s="350"/>
      <c r="V6" s="351" t="str">
        <f>IFERROR(U6/L6,"-")</f>
        <v>-</v>
      </c>
      <c r="W6" s="351" t="str">
        <f>IFERROR(U6/S6,"-")</f>
        <v>-</v>
      </c>
      <c r="X6" s="352">
        <f>SUM(U6:U6)-SUM(G6:G6)</f>
        <v>0</v>
      </c>
      <c r="Y6" s="185" t="str">
        <f>SUM(U6:U6)/SUM(G6:G6)</f>
        <v>0</v>
      </c>
      <c r="AA6" s="186"/>
      <c r="AB6" s="187" t="str">
        <f>IF(L6=0,"",IF(AA6=0,"",(AA6/L6)))</f>
        <v/>
      </c>
      <c r="AC6" s="186"/>
      <c r="AD6" s="188" t="str">
        <f>IFERROR(AC6/AA6,"-")</f>
        <v>-</v>
      </c>
      <c r="AE6" s="189"/>
      <c r="AF6" s="190" t="str">
        <f>IFERROR(AE6/AA6,"-")</f>
        <v>-</v>
      </c>
      <c r="AG6" s="191"/>
      <c r="AH6" s="191"/>
      <c r="AI6" s="191"/>
      <c r="AJ6" s="192"/>
      <c r="AK6" s="193" t="str">
        <f>IF(L6=0,"",IF(AJ6=0,"",(AJ6/L6)))</f>
        <v/>
      </c>
      <c r="AL6" s="192"/>
      <c r="AM6" s="194" t="str">
        <f>IFERROR(AL6/AJ6,"-")</f>
        <v>-</v>
      </c>
      <c r="AN6" s="195"/>
      <c r="AO6" s="196" t="str">
        <f>IFERROR(AN6/AJ6,"-")</f>
        <v>-</v>
      </c>
      <c r="AP6" s="197"/>
      <c r="AQ6" s="197"/>
      <c r="AR6" s="197"/>
      <c r="AS6" s="198"/>
      <c r="AT6" s="199" t="str">
        <f>IF(L6=0,"",IF(AS6=0,"",(AS6/L6)))</f>
        <v/>
      </c>
      <c r="AU6" s="198"/>
      <c r="AV6" s="200" t="str">
        <f>IFERROR(AU6/AS6,"-")</f>
        <v>-</v>
      </c>
      <c r="AW6" s="201"/>
      <c r="AX6" s="202" t="str">
        <f>IFERROR(AW6/AS6,"-")</f>
        <v>-</v>
      </c>
      <c r="AY6" s="203"/>
      <c r="AZ6" s="203"/>
      <c r="BA6" s="203"/>
      <c r="BB6" s="204"/>
      <c r="BC6" s="205" t="str">
        <f>IF(L6=0,"",IF(BB6=0,"",(BB6/L6)))</f>
        <v/>
      </c>
      <c r="BD6" s="204"/>
      <c r="BE6" s="206" t="str">
        <f>IFERROR(BD6/BB6,"-")</f>
        <v>-</v>
      </c>
      <c r="BF6" s="207"/>
      <c r="BG6" s="208" t="str">
        <f>IFERROR(BF6/BB6,"-")</f>
        <v>-</v>
      </c>
      <c r="BH6" s="209"/>
      <c r="BI6" s="209"/>
      <c r="BJ6" s="209"/>
      <c r="BK6" s="210"/>
      <c r="BL6" s="211" t="str">
        <f>IF(L6=0,"",IF(BK6=0,"",(BK6/L6)))</f>
        <v/>
      </c>
      <c r="BM6" s="212"/>
      <c r="BN6" s="213" t="str">
        <f>IFERROR(BM6/BK6,"-")</f>
        <v>-</v>
      </c>
      <c r="BO6" s="214"/>
      <c r="BP6" s="215" t="str">
        <f>IFERROR(BO6/BK6,"-")</f>
        <v>-</v>
      </c>
      <c r="BQ6" s="216"/>
      <c r="BR6" s="216"/>
      <c r="BS6" s="216"/>
      <c r="BT6" s="217"/>
      <c r="BU6" s="218" t="str">
        <f>IF(L6=0,"",IF(BT6=0,"",(BT6/L6)))</f>
        <v/>
      </c>
      <c r="BV6" s="219"/>
      <c r="BW6" s="220" t="str">
        <f>IFERROR(BV6/BT6,"-")</f>
        <v>-</v>
      </c>
      <c r="BX6" s="221"/>
      <c r="BY6" s="222" t="str">
        <f>IFERROR(BX6/BT6,"-")</f>
        <v>-</v>
      </c>
      <c r="BZ6" s="223"/>
      <c r="CA6" s="223"/>
      <c r="CB6" s="223"/>
      <c r="CC6" s="224"/>
      <c r="CD6" s="225" t="str">
        <f>IF(L6=0,"",IF(CC6=0,"",(CC6/L6)))</f>
        <v/>
      </c>
      <c r="CE6" s="226"/>
      <c r="CF6" s="227" t="str">
        <f>IFERROR(CE6/CC6,"-")</f>
        <v>-</v>
      </c>
      <c r="CG6" s="228"/>
      <c r="CH6" s="229" t="str">
        <f>IFERROR(CG6/CC6,"-")</f>
        <v>-</v>
      </c>
      <c r="CI6" s="230"/>
      <c r="CJ6" s="230"/>
      <c r="CK6" s="230"/>
      <c r="CL6" s="231">
        <v>0</v>
      </c>
      <c r="CM6" s="232"/>
      <c r="CN6" s="232"/>
      <c r="CO6" s="232"/>
      <c r="CP6" s="233" t="str">
        <f>IF(AND(CN6=0,CO6=0),"",IF(AND(CN6&lt;=100000,CO6&lt;=100000),"",IF(CN6/CM6&gt;0.7,"男高",IF(CO6/CM6&gt;0.7,"女高",""))))</f>
        <v/>
      </c>
    </row>
    <row r="7" spans="1:96">
      <c r="A7" s="176">
        <f>Y7</f>
        <v>14.285714285714</v>
      </c>
      <c r="B7" s="366" t="s">
        <v>75</v>
      </c>
      <c r="C7" s="366" t="s">
        <v>76</v>
      </c>
      <c r="D7" s="366">
        <v>25</v>
      </c>
      <c r="E7" s="177" t="s">
        <v>77</v>
      </c>
      <c r="F7" s="177" t="s">
        <v>65</v>
      </c>
      <c r="G7" s="345">
        <v>19600</v>
      </c>
      <c r="H7" s="345">
        <v>2800</v>
      </c>
      <c r="I7" s="178">
        <v>0</v>
      </c>
      <c r="J7" s="178">
        <v>0</v>
      </c>
      <c r="K7" s="178">
        <v>408</v>
      </c>
      <c r="L7" s="179">
        <v>7</v>
      </c>
      <c r="M7" s="180">
        <v>7</v>
      </c>
      <c r="N7" s="181">
        <f>IFERROR(L7/K7,"-")</f>
        <v>0.017156862745098</v>
      </c>
      <c r="O7" s="178">
        <v>0</v>
      </c>
      <c r="P7" s="178">
        <v>2</v>
      </c>
      <c r="Q7" s="181">
        <f>IFERROR(O7/L7,"-")</f>
        <v>0</v>
      </c>
      <c r="R7" s="182">
        <f>IFERROR(G7/SUM(L7:L7),"-")</f>
        <v>2800</v>
      </c>
      <c r="S7" s="183">
        <v>1</v>
      </c>
      <c r="T7" s="181">
        <f>IF(L7=0,"-",S7/L7)</f>
        <v>0.14285714285714</v>
      </c>
      <c r="U7" s="350">
        <v>280000</v>
      </c>
      <c r="V7" s="351">
        <f>IFERROR(U7/L7,"-")</f>
        <v>40000</v>
      </c>
      <c r="W7" s="351">
        <f>IFERROR(U7/S7,"-")</f>
        <v>280000</v>
      </c>
      <c r="X7" s="352">
        <f>SUM(U7:U7)-SUM(G7:G7)</f>
        <v>260400</v>
      </c>
      <c r="Y7" s="185">
        <f>SUM(U7:U7)/SUM(G7:G7)</f>
        <v>14.285714285714</v>
      </c>
      <c r="AA7" s="186"/>
      <c r="AB7" s="187">
        <f>IF(L7=0,"",IF(AA7=0,"",(AA7/L7)))</f>
        <v>0</v>
      </c>
      <c r="AC7" s="186"/>
      <c r="AD7" s="188" t="str">
        <f>IFERROR(AC7/AA7,"-")</f>
        <v>-</v>
      </c>
      <c r="AE7" s="189"/>
      <c r="AF7" s="190" t="str">
        <f>IFERROR(AE7/AA7,"-")</f>
        <v>-</v>
      </c>
      <c r="AG7" s="191"/>
      <c r="AH7" s="191"/>
      <c r="AI7" s="191"/>
      <c r="AJ7" s="192">
        <v>1</v>
      </c>
      <c r="AK7" s="193">
        <f>IF(L7=0,"",IF(AJ7=0,"",(AJ7/L7)))</f>
        <v>0.14285714285714</v>
      </c>
      <c r="AL7" s="192"/>
      <c r="AM7" s="194">
        <f>IFERROR(AL7/AJ7,"-")</f>
        <v>0</v>
      </c>
      <c r="AN7" s="195"/>
      <c r="AO7" s="196">
        <f>IFERROR(AN7/AJ7,"-")</f>
        <v>0</v>
      </c>
      <c r="AP7" s="197"/>
      <c r="AQ7" s="197"/>
      <c r="AR7" s="197"/>
      <c r="AS7" s="198">
        <v>1</v>
      </c>
      <c r="AT7" s="199">
        <f>IF(L7=0,"",IF(AS7=0,"",(AS7/L7)))</f>
        <v>0.14285714285714</v>
      </c>
      <c r="AU7" s="198"/>
      <c r="AV7" s="200">
        <f>IFERROR(AU7/AS7,"-")</f>
        <v>0</v>
      </c>
      <c r="AW7" s="201"/>
      <c r="AX7" s="202">
        <f>IFERROR(AW7/AS7,"-")</f>
        <v>0</v>
      </c>
      <c r="AY7" s="203"/>
      <c r="AZ7" s="203"/>
      <c r="BA7" s="203"/>
      <c r="BB7" s="204">
        <v>2</v>
      </c>
      <c r="BC7" s="205">
        <f>IF(L7=0,"",IF(BB7=0,"",(BB7/L7)))</f>
        <v>0.28571428571429</v>
      </c>
      <c r="BD7" s="204"/>
      <c r="BE7" s="206">
        <f>IFERROR(BD7/BB7,"-")</f>
        <v>0</v>
      </c>
      <c r="BF7" s="207"/>
      <c r="BG7" s="208">
        <f>IFERROR(BF7/BB7,"-")</f>
        <v>0</v>
      </c>
      <c r="BH7" s="209"/>
      <c r="BI7" s="209"/>
      <c r="BJ7" s="209"/>
      <c r="BK7" s="210">
        <v>3</v>
      </c>
      <c r="BL7" s="211">
        <f>IF(L7=0,"",IF(BK7=0,"",(BK7/L7)))</f>
        <v>0.42857142857143</v>
      </c>
      <c r="BM7" s="212">
        <v>1</v>
      </c>
      <c r="BN7" s="213">
        <f>IFERROR(BM7/BK7,"-")</f>
        <v>0.33333333333333</v>
      </c>
      <c r="BO7" s="214">
        <v>280000</v>
      </c>
      <c r="BP7" s="215">
        <f>IFERROR(BO7/BK7,"-")</f>
        <v>93333.333333333</v>
      </c>
      <c r="BQ7" s="216"/>
      <c r="BR7" s="216"/>
      <c r="BS7" s="216">
        <v>1</v>
      </c>
      <c r="BT7" s="217"/>
      <c r="BU7" s="218">
        <f>IF(L7=0,"",IF(BT7=0,"",(BT7/L7)))</f>
        <v>0</v>
      </c>
      <c r="BV7" s="219"/>
      <c r="BW7" s="220" t="str">
        <f>IFERROR(BV7/BT7,"-")</f>
        <v>-</v>
      </c>
      <c r="BX7" s="221"/>
      <c r="BY7" s="222" t="str">
        <f>IFERROR(BX7/BT7,"-")</f>
        <v>-</v>
      </c>
      <c r="BZ7" s="223"/>
      <c r="CA7" s="223"/>
      <c r="CB7" s="223"/>
      <c r="CC7" s="224"/>
      <c r="CD7" s="225">
        <f>IF(L7=0,"",IF(CC7=0,"",(CC7/L7)))</f>
        <v>0</v>
      </c>
      <c r="CE7" s="226"/>
      <c r="CF7" s="227" t="str">
        <f>IFERROR(CE7/CC7,"-")</f>
        <v>-</v>
      </c>
      <c r="CG7" s="228"/>
      <c r="CH7" s="229" t="str">
        <f>IFERROR(CG7/CC7,"-")</f>
        <v>-</v>
      </c>
      <c r="CI7" s="230"/>
      <c r="CJ7" s="230"/>
      <c r="CK7" s="230"/>
      <c r="CL7" s="231">
        <v>1</v>
      </c>
      <c r="CM7" s="232">
        <v>280000</v>
      </c>
      <c r="CN7" s="232">
        <v>280000</v>
      </c>
      <c r="CO7" s="232"/>
      <c r="CP7" s="233" t="str">
        <f>IF(AND(CN7=0,CO7=0),"",IF(AND(CN7&lt;=100000,CO7&lt;=100000),"",IF(CN7/CM7&gt;0.7,"男高",IF(CO7/CM7&gt;0.7,"女高",""))))</f>
        <v>男高</v>
      </c>
    </row>
    <row r="8" spans="1:96">
      <c r="A8" s="234"/>
      <c r="B8" s="153"/>
      <c r="C8" s="235"/>
      <c r="D8" s="236"/>
      <c r="E8" s="177"/>
      <c r="F8" s="177"/>
      <c r="G8" s="346"/>
      <c r="H8" s="346"/>
      <c r="I8" s="237"/>
      <c r="J8" s="237"/>
      <c r="K8" s="178"/>
      <c r="L8" s="178"/>
      <c r="M8" s="178"/>
      <c r="N8" s="238"/>
      <c r="O8" s="238"/>
      <c r="P8" s="178"/>
      <c r="Q8" s="238"/>
      <c r="R8" s="184"/>
      <c r="S8" s="184"/>
      <c r="T8" s="184"/>
      <c r="U8" s="350"/>
      <c r="V8" s="350"/>
      <c r="W8" s="350"/>
      <c r="X8" s="350"/>
      <c r="Y8" s="238"/>
      <c r="Z8" s="174"/>
      <c r="AA8" s="239"/>
      <c r="AB8" s="240"/>
      <c r="AC8" s="239"/>
      <c r="AD8" s="241"/>
      <c r="AE8" s="242"/>
      <c r="AF8" s="243"/>
      <c r="AG8" s="244"/>
      <c r="AH8" s="244"/>
      <c r="AI8" s="244"/>
      <c r="AJ8" s="239"/>
      <c r="AK8" s="240"/>
      <c r="AL8" s="239"/>
      <c r="AM8" s="241"/>
      <c r="AN8" s="242"/>
      <c r="AO8" s="243"/>
      <c r="AP8" s="244"/>
      <c r="AQ8" s="244"/>
      <c r="AR8" s="244"/>
      <c r="AS8" s="239"/>
      <c r="AT8" s="240"/>
      <c r="AU8" s="239"/>
      <c r="AV8" s="241"/>
      <c r="AW8" s="242"/>
      <c r="AX8" s="243"/>
      <c r="AY8" s="244"/>
      <c r="AZ8" s="244"/>
      <c r="BA8" s="244"/>
      <c r="BB8" s="239"/>
      <c r="BC8" s="240"/>
      <c r="BD8" s="239"/>
      <c r="BE8" s="241"/>
      <c r="BF8" s="242"/>
      <c r="BG8" s="243"/>
      <c r="BH8" s="244"/>
      <c r="BI8" s="244"/>
      <c r="BJ8" s="244"/>
      <c r="BK8" s="175"/>
      <c r="BL8" s="245"/>
      <c r="BM8" s="239"/>
      <c r="BN8" s="241"/>
      <c r="BO8" s="242"/>
      <c r="BP8" s="243"/>
      <c r="BQ8" s="244"/>
      <c r="BR8" s="244"/>
      <c r="BS8" s="244"/>
      <c r="BT8" s="175"/>
      <c r="BU8" s="245"/>
      <c r="BV8" s="239"/>
      <c r="BW8" s="241"/>
      <c r="BX8" s="242"/>
      <c r="BY8" s="243"/>
      <c r="BZ8" s="244"/>
      <c r="CA8" s="244"/>
      <c r="CB8" s="244"/>
      <c r="CC8" s="175"/>
      <c r="CD8" s="245"/>
      <c r="CE8" s="239"/>
      <c r="CF8" s="241"/>
      <c r="CG8" s="242"/>
      <c r="CH8" s="243"/>
      <c r="CI8" s="244"/>
      <c r="CJ8" s="244"/>
      <c r="CK8" s="244"/>
      <c r="CL8" s="246"/>
      <c r="CM8" s="242"/>
      <c r="CN8" s="242"/>
      <c r="CO8" s="242"/>
      <c r="CP8" s="247"/>
    </row>
    <row r="9" spans="1:96">
      <c r="A9" s="234"/>
      <c r="B9" s="248"/>
      <c r="C9" s="178"/>
      <c r="D9" s="178"/>
      <c r="E9" s="249"/>
      <c r="F9" s="250"/>
      <c r="G9" s="347"/>
      <c r="H9" s="347"/>
      <c r="I9" s="237"/>
      <c r="J9" s="237"/>
      <c r="K9" s="178"/>
      <c r="L9" s="178"/>
      <c r="M9" s="178"/>
      <c r="N9" s="238"/>
      <c r="O9" s="238"/>
      <c r="P9" s="178"/>
      <c r="Q9" s="238"/>
      <c r="R9" s="184"/>
      <c r="S9" s="184"/>
      <c r="T9" s="184"/>
      <c r="U9" s="350"/>
      <c r="V9" s="350"/>
      <c r="W9" s="350"/>
      <c r="X9" s="350"/>
      <c r="Y9" s="238"/>
      <c r="Z9" s="251"/>
      <c r="AA9" s="239"/>
      <c r="AB9" s="240"/>
      <c r="AC9" s="239"/>
      <c r="AD9" s="241"/>
      <c r="AE9" s="242"/>
      <c r="AF9" s="243"/>
      <c r="AG9" s="244"/>
      <c r="AH9" s="244"/>
      <c r="AI9" s="244"/>
      <c r="AJ9" s="239"/>
      <c r="AK9" s="240"/>
      <c r="AL9" s="239"/>
      <c r="AM9" s="241"/>
      <c r="AN9" s="242"/>
      <c r="AO9" s="243"/>
      <c r="AP9" s="244"/>
      <c r="AQ9" s="244"/>
      <c r="AR9" s="244"/>
      <c r="AS9" s="239"/>
      <c r="AT9" s="240"/>
      <c r="AU9" s="239"/>
      <c r="AV9" s="241"/>
      <c r="AW9" s="242"/>
      <c r="AX9" s="243"/>
      <c r="AY9" s="244"/>
      <c r="AZ9" s="244"/>
      <c r="BA9" s="244"/>
      <c r="BB9" s="239"/>
      <c r="BC9" s="240"/>
      <c r="BD9" s="239"/>
      <c r="BE9" s="241"/>
      <c r="BF9" s="242"/>
      <c r="BG9" s="243"/>
      <c r="BH9" s="244"/>
      <c r="BI9" s="244"/>
      <c r="BJ9" s="244"/>
      <c r="BK9" s="175"/>
      <c r="BL9" s="245"/>
      <c r="BM9" s="239"/>
      <c r="BN9" s="241"/>
      <c r="BO9" s="242"/>
      <c r="BP9" s="243"/>
      <c r="BQ9" s="244"/>
      <c r="BR9" s="244"/>
      <c r="BS9" s="244"/>
      <c r="BT9" s="175"/>
      <c r="BU9" s="245"/>
      <c r="BV9" s="239"/>
      <c r="BW9" s="241"/>
      <c r="BX9" s="242"/>
      <c r="BY9" s="243"/>
      <c r="BZ9" s="244"/>
      <c r="CA9" s="244"/>
      <c r="CB9" s="244"/>
      <c r="CC9" s="175"/>
      <c r="CD9" s="245"/>
      <c r="CE9" s="239"/>
      <c r="CF9" s="241"/>
      <c r="CG9" s="242"/>
      <c r="CH9" s="243"/>
      <c r="CI9" s="244"/>
      <c r="CJ9" s="244"/>
      <c r="CK9" s="244"/>
      <c r="CL9" s="246"/>
      <c r="CM9" s="242"/>
      <c r="CN9" s="242"/>
      <c r="CO9" s="242"/>
      <c r="CP9" s="247"/>
    </row>
    <row r="10" spans="1:96">
      <c r="A10" s="168">
        <f>Y10</f>
        <v>14.285714285714</v>
      </c>
      <c r="B10" s="252"/>
      <c r="C10" s="252"/>
      <c r="D10" s="252"/>
      <c r="E10" s="253" t="s">
        <v>78</v>
      </c>
      <c r="F10" s="253"/>
      <c r="G10" s="348">
        <f>SUM(G6:G9)</f>
        <v>19600</v>
      </c>
      <c r="H10" s="348"/>
      <c r="I10" s="252">
        <f>SUM(I6:I9)</f>
        <v>0</v>
      </c>
      <c r="J10" s="252">
        <f>SUM(J6:J9)</f>
        <v>0</v>
      </c>
      <c r="K10" s="252">
        <f>SUM(K6:K9)</f>
        <v>418</v>
      </c>
      <c r="L10" s="252">
        <f>SUM(L6:L9)</f>
        <v>7</v>
      </c>
      <c r="M10" s="252">
        <f>SUM(M6:M9)</f>
        <v>7</v>
      </c>
      <c r="N10" s="254">
        <f>IFERROR(L10/K10,"-")</f>
        <v>0.016746411483254</v>
      </c>
      <c r="O10" s="255">
        <f>SUM(O6:O9)</f>
        <v>0</v>
      </c>
      <c r="P10" s="255">
        <f>SUM(P6:P9)</f>
        <v>2</v>
      </c>
      <c r="Q10" s="254">
        <f>IFERROR(O10/L10,"-")</f>
        <v>0</v>
      </c>
      <c r="R10" s="256">
        <f>IFERROR(G10/L10,"-")</f>
        <v>2800</v>
      </c>
      <c r="S10" s="257">
        <f>SUM(S6:S9)</f>
        <v>1</v>
      </c>
      <c r="T10" s="254">
        <f>IFERROR(S10/L10,"-")</f>
        <v>0.14285714285714</v>
      </c>
      <c r="U10" s="353">
        <f>SUM(U6:U9)</f>
        <v>280000</v>
      </c>
      <c r="V10" s="353">
        <f>IFERROR(U10/L10,"-")</f>
        <v>40000</v>
      </c>
      <c r="W10" s="353">
        <f>IFERROR(U10/S10,"-")</f>
        <v>280000</v>
      </c>
      <c r="X10" s="353">
        <f>U10-G10</f>
        <v>260400</v>
      </c>
      <c r="Y10" s="258">
        <f>U10/G10</f>
        <v>14.285714285714</v>
      </c>
      <c r="Z10" s="259"/>
      <c r="AA10" s="260"/>
      <c r="AB10" s="260"/>
      <c r="AC10" s="260"/>
      <c r="AD10" s="260"/>
      <c r="AE10" s="260"/>
      <c r="AF10" s="260"/>
      <c r="AG10" s="260"/>
      <c r="AH10" s="260"/>
      <c r="AI10" s="260"/>
      <c r="AJ10" s="260"/>
      <c r="AK10" s="260"/>
      <c r="AL10" s="260"/>
      <c r="AM10" s="260"/>
      <c r="AN10" s="260"/>
      <c r="AO10" s="260"/>
      <c r="AP10" s="260"/>
      <c r="AQ10" s="260"/>
      <c r="AR10" s="260"/>
      <c r="AS10" s="260"/>
      <c r="AT10" s="260"/>
      <c r="AU10" s="260"/>
      <c r="AV10" s="260"/>
      <c r="AW10" s="260"/>
      <c r="AX10" s="260"/>
      <c r="AY10" s="260"/>
      <c r="AZ10" s="260"/>
      <c r="BA10" s="260"/>
      <c r="BB10" s="260"/>
      <c r="BC10" s="260"/>
      <c r="BD10" s="260"/>
      <c r="BE10" s="260"/>
      <c r="BF10" s="260"/>
      <c r="BG10" s="260"/>
      <c r="BH10" s="260"/>
      <c r="BI10" s="260"/>
      <c r="BJ10" s="260"/>
      <c r="BK10" s="260"/>
      <c r="BL10" s="260"/>
      <c r="BM10" s="260"/>
      <c r="BN10" s="260"/>
      <c r="BO10" s="260"/>
      <c r="BP10" s="260"/>
      <c r="BQ10" s="260"/>
      <c r="BR10" s="260"/>
      <c r="BS10" s="260"/>
      <c r="BT10" s="260"/>
      <c r="BU10" s="260"/>
      <c r="BV10" s="260"/>
      <c r="BW10" s="260"/>
      <c r="BX10" s="260"/>
      <c r="BY10" s="260"/>
      <c r="BZ10" s="260"/>
      <c r="CA10" s="260"/>
      <c r="CB10" s="260"/>
      <c r="CC10" s="260"/>
      <c r="CD10" s="260"/>
      <c r="CE10" s="260"/>
      <c r="CF10" s="260"/>
      <c r="CG10" s="260"/>
      <c r="CH10" s="260"/>
      <c r="CI10" s="260"/>
      <c r="CJ10" s="260"/>
      <c r="CK10" s="260"/>
      <c r="CL10" s="260"/>
      <c r="CM10" s="260"/>
      <c r="CN10" s="260"/>
      <c r="CO10" s="260"/>
      <c r="CP10" s="2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4" priority="1">
      <formula>WEEKDAY(G2)=7</formula>
    </cfRule>
  </conditionalFormatting>
  <conditionalFormatting sqref="G2:J2">
    <cfRule type="expression" dxfId="5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148"/>
    <col min="2" max="2" width="7.25" customWidth="true" style="148"/>
    <col min="3" max="3" width="12.625" customWidth="true" style="148"/>
    <col min="4" max="4" width="8.25" customWidth="true" style="148"/>
    <col min="5" max="5" width="33.5" customWidth="true" style="148"/>
    <col min="6" max="6" width="12.25" customWidth="true" style="148"/>
    <col min="7" max="7" width="10.875" customWidth="true" style="148"/>
    <col min="8" max="8" width="10.875" customWidth="true" style="148"/>
    <col min="9" max="9" width="10.875" customWidth="true" style="148"/>
    <col min="10" max="10" width="10.375" customWidth="true" style="148"/>
    <col min="11" max="11" width="10.375" customWidth="true" style="148"/>
    <col min="12" max="12" width="10.375" customWidth="true" style="148"/>
    <col min="13" max="13" width="10.375" customWidth="true" style="148"/>
    <col min="14" max="14" width="7.375" customWidth="true" style="148"/>
    <col min="15" max="15" width="9" customWidth="true" style="148"/>
    <col min="16" max="16" width="9" customWidth="true" style="148"/>
    <col min="17" max="17" width="6.75" customWidth="true" style="148"/>
    <col min="18" max="18" width="7.875" customWidth="true" style="148"/>
    <col min="19" max="19" width="10" customWidth="true" style="148"/>
    <col min="20" max="20" width="9" customWidth="true" style="148"/>
    <col min="21" max="21" width="9" customWidth="true" style="148"/>
    <col min="22" max="22" width="12.375" customWidth="true" style="148"/>
    <col min="23" max="23" width="9" customWidth="true" style="148"/>
    <col min="24" max="24" width="9" customWidth="true" style="148"/>
    <col min="25" max="25" width="9" customWidth="true" style="148"/>
    <col min="26" max="26" width="9" customWidth="true" style="148"/>
    <col min="27" max="27" width="9" customWidth="true" style="148"/>
    <col min="28" max="28" width="9" customWidth="true" style="148"/>
    <col min="29" max="29" width="9" customWidth="true" style="148"/>
    <col min="30" max="30" width="9" customWidth="true" style="148"/>
    <col min="31" max="31" width="9" customWidth="true" style="148"/>
    <col min="32" max="32" width="9" customWidth="true" style="148"/>
    <col min="33" max="33" width="9" customWidth="true" style="148"/>
    <col min="34" max="34" width="9" customWidth="true" style="148"/>
    <col min="35" max="35" width="9" customWidth="true" style="148"/>
    <col min="36" max="36" width="9" customWidth="true" style="148"/>
    <col min="37" max="37" width="9" customWidth="true" style="148"/>
    <col min="38" max="38" width="9" customWidth="true" style="148"/>
    <col min="39" max="39" width="9" customWidth="true" style="148"/>
    <col min="40" max="40" width="9" customWidth="true" style="148"/>
    <col min="41" max="41" width="9" customWidth="true" style="148"/>
    <col min="42" max="42" width="9" customWidth="true" style="148"/>
    <col min="43" max="43" width="9" customWidth="true" style="148"/>
    <col min="44" max="44" width="9" customWidth="true" style="148"/>
    <col min="45" max="45" width="9" customWidth="true" style="148"/>
    <col min="46" max="46" width="9" customWidth="true" style="148"/>
    <col min="47" max="47" width="9" customWidth="true" style="148"/>
    <col min="48" max="48" width="9" customWidth="true" style="148"/>
    <col min="49" max="49" width="9" customWidth="true" style="148"/>
    <col min="50" max="50" width="9" customWidth="true" style="148"/>
    <col min="51" max="51" width="9" customWidth="true" style="148"/>
    <col min="52" max="52" width="9" customWidth="true" style="148"/>
    <col min="53" max="53" width="9" customWidth="true" style="148"/>
    <col min="54" max="54" width="9" customWidth="true" style="148"/>
    <col min="55" max="55" width="9" customWidth="true" style="148"/>
    <col min="56" max="56" width="9" customWidth="true" style="148"/>
    <col min="57" max="57" width="9" customWidth="true" style="148"/>
    <col min="58" max="58" width="9" customWidth="true" style="148"/>
    <col min="59" max="59" width="9" customWidth="true" style="148"/>
    <col min="60" max="60" width="9" customWidth="true" style="148"/>
    <col min="61" max="61" width="9" customWidth="true" style="148"/>
    <col min="62" max="62" width="9" customWidth="true" style="148"/>
    <col min="63" max="63" width="9" customWidth="true" style="148"/>
    <col min="64" max="64" width="9" customWidth="true" style="148"/>
    <col min="65" max="65" width="9" customWidth="true" style="148"/>
    <col min="66" max="66" width="9" customWidth="true" style="148"/>
    <col min="67" max="67" width="9" customWidth="true" style="148"/>
    <col min="68" max="68" width="9" customWidth="true" style="148"/>
    <col min="69" max="69" width="9" customWidth="true" style="148"/>
    <col min="70" max="70" width="9" customWidth="true" style="148"/>
    <col min="71" max="71" width="9" customWidth="true" style="148"/>
    <col min="72" max="72" width="9" customWidth="true" style="148"/>
    <col min="73" max="73" width="9" customWidth="true" style="148"/>
    <col min="74" max="74" width="9" customWidth="true" style="148"/>
    <col min="75" max="75" width="9" customWidth="true" style="148"/>
    <col min="76" max="76" width="9" customWidth="true" style="148"/>
    <col min="77" max="77" width="9" customWidth="true" style="148"/>
    <col min="78" max="78" width="9" customWidth="true" style="148"/>
    <col min="79" max="79" width="9" customWidth="true" style="148"/>
    <col min="80" max="80" width="9" customWidth="true" style="148"/>
    <col min="81" max="81" width="9" customWidth="true" style="148"/>
    <col min="82" max="82" width="9" customWidth="true" style="148"/>
    <col min="83" max="83" width="9" customWidth="true" style="148"/>
    <col min="84" max="84" width="9" customWidth="true" style="148"/>
    <col min="85" max="85" width="9" customWidth="true" style="148"/>
    <col min="86" max="86" width="9" customWidth="true" style="148"/>
    <col min="87" max="87" width="9" customWidth="true" style="148"/>
    <col min="88" max="88" width="9" customWidth="true" style="148"/>
    <col min="89" max="89" width="9" customWidth="true" style="148"/>
    <col min="90" max="90" width="9" customWidth="true" style="148"/>
    <col min="91" max="91" width="9" customWidth="true" style="148"/>
    <col min="92" max="92" width="9" customWidth="true" style="148"/>
    <col min="93" max="93" width="9" customWidth="true" style="148"/>
    <col min="94" max="94" width="9" customWidth="true" style="148"/>
  </cols>
  <sheetData>
    <row r="2" spans="1:94" customHeight="1" ht="13.5">
      <c r="A2" s="146" t="s">
        <v>26</v>
      </c>
      <c r="B2" s="147" t="s">
        <v>27</v>
      </c>
      <c r="E2" s="149"/>
      <c r="F2" s="149"/>
      <c r="G2" s="149"/>
      <c r="H2" s="149"/>
      <c r="I2" s="149"/>
      <c r="J2" s="150"/>
      <c r="K2" s="150"/>
      <c r="L2" s="150" t="s">
        <v>28</v>
      </c>
      <c r="M2" s="150"/>
      <c r="N2" s="150"/>
      <c r="O2" s="150" t="s">
        <v>29</v>
      </c>
      <c r="P2" s="150"/>
      <c r="Q2" s="150"/>
      <c r="R2" s="150"/>
      <c r="S2" s="150"/>
      <c r="T2" s="150"/>
      <c r="U2" s="150"/>
      <c r="V2" s="150"/>
      <c r="W2" s="150"/>
      <c r="X2" s="150"/>
      <c r="Y2" s="306" t="s">
        <v>30</v>
      </c>
      <c r="Z2" s="306"/>
      <c r="AA2" s="306"/>
      <c r="AB2" s="306"/>
      <c r="AC2" s="306"/>
      <c r="AD2" s="306"/>
      <c r="AE2" s="306"/>
      <c r="AF2" s="306"/>
      <c r="AG2" s="306"/>
      <c r="AH2" s="306"/>
      <c r="AI2" s="306"/>
      <c r="AJ2" s="306"/>
      <c r="AK2" s="306"/>
      <c r="AL2" s="306"/>
      <c r="AM2" s="306"/>
      <c r="AN2" s="306"/>
      <c r="AO2" s="306"/>
      <c r="AP2" s="306"/>
      <c r="AQ2" s="306"/>
      <c r="AR2" s="306"/>
      <c r="AS2" s="306"/>
      <c r="AT2" s="306"/>
      <c r="AU2" s="306"/>
      <c r="AV2" s="306"/>
      <c r="AW2" s="306"/>
      <c r="AX2" s="306"/>
      <c r="AY2" s="306"/>
      <c r="AZ2" s="306"/>
      <c r="BA2" s="306"/>
      <c r="BB2" s="306"/>
      <c r="BC2" s="306"/>
      <c r="BD2" s="306"/>
      <c r="BE2" s="306"/>
      <c r="BF2" s="306"/>
      <c r="BG2" s="306"/>
      <c r="BH2" s="306"/>
      <c r="BI2" s="306"/>
      <c r="BJ2" s="306"/>
      <c r="BK2" s="306"/>
      <c r="BL2" s="306"/>
      <c r="BM2" s="306"/>
      <c r="BN2" s="306"/>
      <c r="BO2" s="306"/>
      <c r="BP2" s="306"/>
      <c r="BQ2" s="306"/>
      <c r="BR2" s="306"/>
      <c r="BS2" s="306"/>
      <c r="BT2" s="306"/>
      <c r="BU2" s="306"/>
      <c r="BV2" s="306"/>
      <c r="BW2" s="306"/>
      <c r="BX2" s="306"/>
      <c r="BY2" s="306"/>
      <c r="BZ2" s="306"/>
      <c r="CA2" s="306"/>
      <c r="CB2" s="306"/>
      <c r="CC2" s="306"/>
      <c r="CD2" s="306"/>
      <c r="CE2" s="306"/>
      <c r="CF2" s="306"/>
      <c r="CG2" s="306"/>
      <c r="CH2" s="306"/>
      <c r="CI2" s="306"/>
      <c r="CJ2" s="307" t="s">
        <v>31</v>
      </c>
      <c r="CK2" s="309" t="s">
        <v>32</v>
      </c>
      <c r="CL2" s="312" t="s">
        <v>33</v>
      </c>
      <c r="CM2" s="313"/>
      <c r="CN2" s="314"/>
    </row>
    <row r="3" spans="1:94" customHeight="1" ht="14.25">
      <c r="A3" s="147" t="s">
        <v>79</v>
      </c>
      <c r="B3" s="151"/>
      <c r="C3" s="151"/>
      <c r="D3" s="151"/>
      <c r="E3" s="152"/>
      <c r="F3" s="150"/>
      <c r="G3" s="150"/>
      <c r="H3" s="315" t="s">
        <v>1</v>
      </c>
      <c r="I3" s="316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/>
      <c r="U3" s="150"/>
      <c r="V3" s="150"/>
      <c r="W3" s="150"/>
      <c r="X3" s="150"/>
      <c r="Y3" s="317" t="s">
        <v>35</v>
      </c>
      <c r="Z3" s="318"/>
      <c r="AA3" s="318"/>
      <c r="AB3" s="318"/>
      <c r="AC3" s="318"/>
      <c r="AD3" s="318"/>
      <c r="AE3" s="318"/>
      <c r="AF3" s="318"/>
      <c r="AG3" s="318"/>
      <c r="AH3" s="319" t="s">
        <v>36</v>
      </c>
      <c r="AI3" s="320"/>
      <c r="AJ3" s="320"/>
      <c r="AK3" s="320"/>
      <c r="AL3" s="320"/>
      <c r="AM3" s="320"/>
      <c r="AN3" s="320"/>
      <c r="AO3" s="320"/>
      <c r="AP3" s="321"/>
      <c r="AQ3" s="322" t="s">
        <v>37</v>
      </c>
      <c r="AR3" s="323"/>
      <c r="AS3" s="323"/>
      <c r="AT3" s="323"/>
      <c r="AU3" s="323"/>
      <c r="AV3" s="323"/>
      <c r="AW3" s="323"/>
      <c r="AX3" s="323"/>
      <c r="AY3" s="324"/>
      <c r="AZ3" s="325" t="s">
        <v>38</v>
      </c>
      <c r="BA3" s="326"/>
      <c r="BB3" s="326"/>
      <c r="BC3" s="326"/>
      <c r="BD3" s="326"/>
      <c r="BE3" s="326"/>
      <c r="BF3" s="326"/>
      <c r="BG3" s="326"/>
      <c r="BH3" s="327"/>
      <c r="BI3" s="328" t="s">
        <v>39</v>
      </c>
      <c r="BJ3" s="329"/>
      <c r="BK3" s="329"/>
      <c r="BL3" s="329"/>
      <c r="BM3" s="329"/>
      <c r="BN3" s="329"/>
      <c r="BO3" s="329"/>
      <c r="BP3" s="329"/>
      <c r="BQ3" s="330"/>
      <c r="BR3" s="296" t="s">
        <v>40</v>
      </c>
      <c r="BS3" s="297"/>
      <c r="BT3" s="297"/>
      <c r="BU3" s="297"/>
      <c r="BV3" s="297"/>
      <c r="BW3" s="297"/>
      <c r="BX3" s="297"/>
      <c r="BY3" s="297"/>
      <c r="BZ3" s="298"/>
      <c r="CA3" s="299" t="s">
        <v>41</v>
      </c>
      <c r="CB3" s="300"/>
      <c r="CC3" s="300"/>
      <c r="CD3" s="300"/>
      <c r="CE3" s="300"/>
      <c r="CF3" s="300"/>
      <c r="CG3" s="300"/>
      <c r="CH3" s="300"/>
      <c r="CI3" s="301"/>
      <c r="CJ3" s="307"/>
      <c r="CK3" s="310"/>
      <c r="CL3" s="302" t="s">
        <v>42</v>
      </c>
      <c r="CM3" s="303"/>
      <c r="CN3" s="304" t="s">
        <v>43</v>
      </c>
    </row>
    <row r="4" spans="1:94">
      <c r="A4" s="153"/>
      <c r="B4" s="154" t="s">
        <v>44</v>
      </c>
      <c r="C4" s="154" t="s">
        <v>68</v>
      </c>
      <c r="D4" s="155" t="s">
        <v>48</v>
      </c>
      <c r="E4" s="154" t="s">
        <v>49</v>
      </c>
      <c r="F4" s="156" t="s">
        <v>51</v>
      </c>
      <c r="G4" s="154" t="s">
        <v>4</v>
      </c>
      <c r="H4" s="157" t="s">
        <v>5</v>
      </c>
      <c r="I4" s="157" t="s">
        <v>6</v>
      </c>
      <c r="J4" s="157" t="s">
        <v>7</v>
      </c>
      <c r="K4" s="158" t="s">
        <v>10</v>
      </c>
      <c r="L4" s="154" t="s">
        <v>11</v>
      </c>
      <c r="M4" s="157" t="s">
        <v>12</v>
      </c>
      <c r="N4" s="154" t="s">
        <v>13</v>
      </c>
      <c r="O4" s="154" t="s">
        <v>14</v>
      </c>
      <c r="P4" s="154" t="s">
        <v>15</v>
      </c>
      <c r="Q4" s="154" t="s">
        <v>16</v>
      </c>
      <c r="R4" s="154" t="s">
        <v>17</v>
      </c>
      <c r="S4" s="157" t="s">
        <v>18</v>
      </c>
      <c r="T4" s="154" t="s">
        <v>19</v>
      </c>
      <c r="U4" s="154" t="s">
        <v>20</v>
      </c>
      <c r="V4" s="154" t="s">
        <v>21</v>
      </c>
      <c r="W4" s="154" t="s">
        <v>22</v>
      </c>
      <c r="X4" s="159"/>
      <c r="Y4" s="160" t="s">
        <v>52</v>
      </c>
      <c r="Z4" s="160" t="s">
        <v>53</v>
      </c>
      <c r="AA4" s="160" t="s">
        <v>54</v>
      </c>
      <c r="AB4" s="160" t="s">
        <v>17</v>
      </c>
      <c r="AC4" s="160" t="s">
        <v>55</v>
      </c>
      <c r="AD4" s="160" t="s">
        <v>56</v>
      </c>
      <c r="AE4" s="160" t="s">
        <v>57</v>
      </c>
      <c r="AF4" s="160" t="s">
        <v>58</v>
      </c>
      <c r="AG4" s="160" t="s">
        <v>59</v>
      </c>
      <c r="AH4" s="161" t="s">
        <v>52</v>
      </c>
      <c r="AI4" s="161" t="s">
        <v>53</v>
      </c>
      <c r="AJ4" s="161" t="s">
        <v>54</v>
      </c>
      <c r="AK4" s="161" t="s">
        <v>17</v>
      </c>
      <c r="AL4" s="161" t="s">
        <v>55</v>
      </c>
      <c r="AM4" s="161" t="s">
        <v>56</v>
      </c>
      <c r="AN4" s="161" t="s">
        <v>57</v>
      </c>
      <c r="AO4" s="161" t="s">
        <v>58</v>
      </c>
      <c r="AP4" s="161" t="s">
        <v>59</v>
      </c>
      <c r="AQ4" s="162" t="s">
        <v>52</v>
      </c>
      <c r="AR4" s="162" t="s">
        <v>53</v>
      </c>
      <c r="AS4" s="162" t="s">
        <v>54</v>
      </c>
      <c r="AT4" s="162" t="s">
        <v>17</v>
      </c>
      <c r="AU4" s="162" t="s">
        <v>55</v>
      </c>
      <c r="AV4" s="162" t="s">
        <v>56</v>
      </c>
      <c r="AW4" s="162" t="s">
        <v>57</v>
      </c>
      <c r="AX4" s="162" t="s">
        <v>58</v>
      </c>
      <c r="AY4" s="162" t="s">
        <v>59</v>
      </c>
      <c r="AZ4" s="163" t="s">
        <v>52</v>
      </c>
      <c r="BA4" s="163" t="s">
        <v>53</v>
      </c>
      <c r="BB4" s="163" t="s">
        <v>54</v>
      </c>
      <c r="BC4" s="163" t="s">
        <v>17</v>
      </c>
      <c r="BD4" s="163" t="s">
        <v>55</v>
      </c>
      <c r="BE4" s="163" t="s">
        <v>56</v>
      </c>
      <c r="BF4" s="163" t="s">
        <v>57</v>
      </c>
      <c r="BG4" s="163" t="s">
        <v>58</v>
      </c>
      <c r="BH4" s="163" t="s">
        <v>59</v>
      </c>
      <c r="BI4" s="164" t="s">
        <v>52</v>
      </c>
      <c r="BJ4" s="164" t="s">
        <v>53</v>
      </c>
      <c r="BK4" s="164" t="s">
        <v>54</v>
      </c>
      <c r="BL4" s="164" t="s">
        <v>17</v>
      </c>
      <c r="BM4" s="164" t="s">
        <v>55</v>
      </c>
      <c r="BN4" s="164" t="s">
        <v>56</v>
      </c>
      <c r="BO4" s="164" t="s">
        <v>57</v>
      </c>
      <c r="BP4" s="164" t="s">
        <v>58</v>
      </c>
      <c r="BQ4" s="164" t="s">
        <v>59</v>
      </c>
      <c r="BR4" s="165" t="s">
        <v>52</v>
      </c>
      <c r="BS4" s="165" t="s">
        <v>53</v>
      </c>
      <c r="BT4" s="165" t="s">
        <v>54</v>
      </c>
      <c r="BU4" s="165" t="s">
        <v>17</v>
      </c>
      <c r="BV4" s="165" t="s">
        <v>55</v>
      </c>
      <c r="BW4" s="165" t="s">
        <v>56</v>
      </c>
      <c r="BX4" s="165" t="s">
        <v>57</v>
      </c>
      <c r="BY4" s="165" t="s">
        <v>58</v>
      </c>
      <c r="BZ4" s="165" t="s">
        <v>59</v>
      </c>
      <c r="CA4" s="166" t="s">
        <v>52</v>
      </c>
      <c r="CB4" s="166" t="s">
        <v>53</v>
      </c>
      <c r="CC4" s="166" t="s">
        <v>54</v>
      </c>
      <c r="CD4" s="166" t="s">
        <v>17</v>
      </c>
      <c r="CE4" s="166" t="s">
        <v>55</v>
      </c>
      <c r="CF4" s="166" t="s">
        <v>56</v>
      </c>
      <c r="CG4" s="166" t="s">
        <v>57</v>
      </c>
      <c r="CH4" s="166" t="s">
        <v>58</v>
      </c>
      <c r="CI4" s="166" t="s">
        <v>59</v>
      </c>
      <c r="CJ4" s="308"/>
      <c r="CK4" s="311"/>
      <c r="CL4" s="167" t="s">
        <v>60</v>
      </c>
      <c r="CM4" s="167" t="s">
        <v>61</v>
      </c>
      <c r="CN4" s="305"/>
    </row>
    <row r="5" spans="1:94">
      <c r="A5" s="168"/>
      <c r="B5" s="169"/>
      <c r="C5" s="153"/>
      <c r="D5" s="153"/>
      <c r="E5" s="153"/>
      <c r="F5" s="170"/>
      <c r="G5" s="354"/>
      <c r="H5" s="171"/>
      <c r="I5" s="153"/>
      <c r="J5" s="153"/>
      <c r="K5" s="153"/>
      <c r="L5" s="172"/>
      <c r="M5" s="172"/>
      <c r="N5" s="153"/>
      <c r="O5" s="172"/>
      <c r="P5" s="173"/>
      <c r="Q5" s="173"/>
      <c r="R5" s="173"/>
      <c r="S5" s="349"/>
      <c r="T5" s="349"/>
      <c r="U5" s="349"/>
      <c r="V5" s="349"/>
      <c r="W5" s="172"/>
      <c r="X5" s="174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</row>
    <row r="6" spans="1:94">
      <c r="A6" s="176" t="str">
        <f>W6</f>
        <v>0</v>
      </c>
      <c r="B6" s="366" t="s">
        <v>80</v>
      </c>
      <c r="C6" s="366" t="s">
        <v>81</v>
      </c>
      <c r="D6" s="366" t="s">
        <v>63</v>
      </c>
      <c r="E6" s="177" t="s">
        <v>82</v>
      </c>
      <c r="F6" s="177" t="s">
        <v>65</v>
      </c>
      <c r="G6" s="352">
        <v>0</v>
      </c>
      <c r="H6" s="178">
        <v>0</v>
      </c>
      <c r="I6" s="178">
        <v>0</v>
      </c>
      <c r="J6" s="178">
        <v>903593</v>
      </c>
      <c r="K6" s="179">
        <v>2731</v>
      </c>
      <c r="L6" s="181">
        <f>IFERROR(K6/J6,"-")</f>
        <v>0.00302237843808</v>
      </c>
      <c r="M6" s="178">
        <v>69</v>
      </c>
      <c r="N6" s="178">
        <v>999</v>
      </c>
      <c r="O6" s="181">
        <f>IFERROR(M6/(K6),"-")</f>
        <v>0.025265470523618</v>
      </c>
      <c r="P6" s="182">
        <f>IFERROR(G6/SUM(K6:K6),"-")</f>
        <v>0</v>
      </c>
      <c r="Q6" s="183">
        <v>325</v>
      </c>
      <c r="R6" s="181">
        <f>IF(K6=0,"-",Q6/K6)</f>
        <v>0.11900402782863</v>
      </c>
      <c r="S6" s="350">
        <v>20196000</v>
      </c>
      <c r="T6" s="351">
        <f>IFERROR(S6/K6,"-")</f>
        <v>7395.0933723911</v>
      </c>
      <c r="U6" s="351">
        <f>IFERROR(S6/Q6,"-")</f>
        <v>62141.538461538</v>
      </c>
      <c r="V6" s="352">
        <f>SUM(S6:S6)-SUM(G6:G6)</f>
        <v>20196000</v>
      </c>
      <c r="W6" s="185" t="str">
        <f>SUM(S6:S6)/SUM(G6:G6)</f>
        <v>0</v>
      </c>
      <c r="Y6" s="186">
        <v>116</v>
      </c>
      <c r="Z6" s="187">
        <f>IF(K6=0,"",IF(Y6=0,"",(Y6/K6)))</f>
        <v>0.042475283778836</v>
      </c>
      <c r="AA6" s="186"/>
      <c r="AB6" s="188">
        <f>IFERROR(AA6/Y6,"-")</f>
        <v>0</v>
      </c>
      <c r="AC6" s="189"/>
      <c r="AD6" s="190">
        <f>IFERROR(AC6/Y6,"-")</f>
        <v>0</v>
      </c>
      <c r="AE6" s="191"/>
      <c r="AF6" s="191"/>
      <c r="AG6" s="191"/>
      <c r="AH6" s="192">
        <v>314</v>
      </c>
      <c r="AI6" s="193">
        <f>IF(K6=0,"",IF(AH6=0,"",(AH6/K6)))</f>
        <v>0.11497619919443</v>
      </c>
      <c r="AJ6" s="192">
        <v>26</v>
      </c>
      <c r="AK6" s="194">
        <f>IFERROR(AJ6/AH6,"-")</f>
        <v>0.082802547770701</v>
      </c>
      <c r="AL6" s="195">
        <v>259000</v>
      </c>
      <c r="AM6" s="196">
        <f>IFERROR(AL6/AH6,"-")</f>
        <v>824.84076433121</v>
      </c>
      <c r="AN6" s="197">
        <v>12</v>
      </c>
      <c r="AO6" s="197">
        <v>7</v>
      </c>
      <c r="AP6" s="197">
        <v>7</v>
      </c>
      <c r="AQ6" s="198">
        <v>454</v>
      </c>
      <c r="AR6" s="199">
        <f>IF(K6=0,"",IF(AQ6=0,"",(AQ6/K6)))</f>
        <v>0.16623947272062</v>
      </c>
      <c r="AS6" s="198">
        <v>30</v>
      </c>
      <c r="AT6" s="200">
        <f>IFERROR(AR6/AQ6,"-")</f>
        <v>0.00036616623947272</v>
      </c>
      <c r="AU6" s="201">
        <v>341000</v>
      </c>
      <c r="AV6" s="202">
        <f>IFERROR(AU6/AQ6,"-")</f>
        <v>751.1013215859</v>
      </c>
      <c r="AW6" s="203">
        <v>19</v>
      </c>
      <c r="AX6" s="203">
        <v>3</v>
      </c>
      <c r="AY6" s="203">
        <v>8</v>
      </c>
      <c r="AZ6" s="204">
        <v>719</v>
      </c>
      <c r="BA6" s="205">
        <f>IF(K6=0,"",IF(AZ6=0,"",(AZ6/K6)))</f>
        <v>0.26327352618089</v>
      </c>
      <c r="BB6" s="204">
        <v>72</v>
      </c>
      <c r="BC6" s="206">
        <f>IFERROR(BB6/AZ6,"-")</f>
        <v>0.10013908205841</v>
      </c>
      <c r="BD6" s="207">
        <v>1595000</v>
      </c>
      <c r="BE6" s="208">
        <f>IFERROR(BD6/AZ6,"-")</f>
        <v>2218.3588317107</v>
      </c>
      <c r="BF6" s="209">
        <v>37</v>
      </c>
      <c r="BG6" s="209">
        <v>13</v>
      </c>
      <c r="BH6" s="209">
        <v>22</v>
      </c>
      <c r="BI6" s="210">
        <v>760</v>
      </c>
      <c r="BJ6" s="211">
        <f>IF(K6=0,"",IF(BI6=0,"",(BI6/K6)))</f>
        <v>0.27828634199927</v>
      </c>
      <c r="BK6" s="212">
        <v>119</v>
      </c>
      <c r="BL6" s="213">
        <f>IFERROR(BK6/BI6,"-")</f>
        <v>0.15657894736842</v>
      </c>
      <c r="BM6" s="214">
        <v>8619000</v>
      </c>
      <c r="BN6" s="215">
        <f>IFERROR(BM6/BI6,"-")</f>
        <v>11340.789473684</v>
      </c>
      <c r="BO6" s="216">
        <v>33</v>
      </c>
      <c r="BP6" s="216">
        <v>25</v>
      </c>
      <c r="BQ6" s="216">
        <v>61</v>
      </c>
      <c r="BR6" s="217">
        <v>303</v>
      </c>
      <c r="BS6" s="218">
        <f>IF(K6=0,"",IF(BR6=0,"",(BR6/K6)))</f>
        <v>0.11094837056023</v>
      </c>
      <c r="BT6" s="219">
        <v>68</v>
      </c>
      <c r="BU6" s="220">
        <f>IFERROR(BT6/BR6,"-")</f>
        <v>0.22442244224422</v>
      </c>
      <c r="BV6" s="221">
        <v>7737000</v>
      </c>
      <c r="BW6" s="222">
        <f>IFERROR(BV6/BR6,"-")</f>
        <v>25534.653465347</v>
      </c>
      <c r="BX6" s="223">
        <v>24</v>
      </c>
      <c r="BY6" s="223">
        <v>6</v>
      </c>
      <c r="BZ6" s="223">
        <v>38</v>
      </c>
      <c r="CA6" s="224">
        <v>65</v>
      </c>
      <c r="CB6" s="225">
        <f>IF(K6=0,"",IF(CA6=0,"",(CA6/K6)))</f>
        <v>0.023800805565727</v>
      </c>
      <c r="CC6" s="226">
        <v>10</v>
      </c>
      <c r="CD6" s="227">
        <f>IFERROR(CC6/CA6,"-")</f>
        <v>0.15384615384615</v>
      </c>
      <c r="CE6" s="228">
        <v>1645000</v>
      </c>
      <c r="CF6" s="229">
        <f>IFERROR(CE6/CA6,"-")</f>
        <v>25307.692307692</v>
      </c>
      <c r="CG6" s="230">
        <v>2</v>
      </c>
      <c r="CH6" s="230">
        <v>1</v>
      </c>
      <c r="CI6" s="230">
        <v>7</v>
      </c>
      <c r="CJ6" s="231">
        <v>325</v>
      </c>
      <c r="CK6" s="232">
        <v>20196000</v>
      </c>
      <c r="CL6" s="232">
        <v>1417000</v>
      </c>
      <c r="CM6" s="232">
        <v>16000</v>
      </c>
      <c r="CN6" s="233" t="str">
        <f>IF(AND(CL6=0,CM6=0),"",IF(AND(CL6&lt;=100000,CM6&lt;=100000),"",IF(CL6/CK6&gt;0.7,"男高",IF(CM6/CK6&gt;0.7,"女高",""))))</f>
        <v/>
      </c>
    </row>
    <row r="7" spans="1:94">
      <c r="A7" s="176" t="str">
        <f>W7</f>
        <v>0</v>
      </c>
      <c r="B7" s="366" t="s">
        <v>83</v>
      </c>
      <c r="C7" s="366" t="s">
        <v>81</v>
      </c>
      <c r="D7" s="366" t="s">
        <v>63</v>
      </c>
      <c r="E7" s="177" t="s">
        <v>84</v>
      </c>
      <c r="F7" s="177" t="s">
        <v>65</v>
      </c>
      <c r="G7" s="352">
        <v>0</v>
      </c>
      <c r="H7" s="178">
        <v>0</v>
      </c>
      <c r="I7" s="178">
        <v>0</v>
      </c>
      <c r="J7" s="178">
        <v>10761</v>
      </c>
      <c r="K7" s="179">
        <v>177</v>
      </c>
      <c r="L7" s="181">
        <f>IFERROR(K7/J7,"-")</f>
        <v>0.016448285475328</v>
      </c>
      <c r="M7" s="178">
        <v>3</v>
      </c>
      <c r="N7" s="178">
        <v>61</v>
      </c>
      <c r="O7" s="181">
        <f>IFERROR(M7/(K7),"-")</f>
        <v>0.016949152542373</v>
      </c>
      <c r="P7" s="182">
        <f>IFERROR(G7/SUM(K7:K7),"-")</f>
        <v>0</v>
      </c>
      <c r="Q7" s="183">
        <v>33</v>
      </c>
      <c r="R7" s="181">
        <f>IF(K7=0,"-",Q7/K7)</f>
        <v>0.1864406779661</v>
      </c>
      <c r="S7" s="350">
        <v>2685000</v>
      </c>
      <c r="T7" s="351">
        <f>IFERROR(S7/K7,"-")</f>
        <v>15169.491525424</v>
      </c>
      <c r="U7" s="351">
        <f>IFERROR(S7/Q7,"-")</f>
        <v>81363.636363636</v>
      </c>
      <c r="V7" s="352">
        <f>SUM(S7:S7)-SUM(G7:G7)</f>
        <v>2685000</v>
      </c>
      <c r="W7" s="185" t="str">
        <f>SUM(S7:S7)/SUM(G7:G7)</f>
        <v>0</v>
      </c>
      <c r="Y7" s="186">
        <v>8</v>
      </c>
      <c r="Z7" s="187">
        <f>IF(K7=0,"",IF(Y7=0,"",(Y7/K7)))</f>
        <v>0.045197740112994</v>
      </c>
      <c r="AA7" s="186"/>
      <c r="AB7" s="188">
        <f>IFERROR(AA7/Y7,"-")</f>
        <v>0</v>
      </c>
      <c r="AC7" s="189"/>
      <c r="AD7" s="190">
        <f>IFERROR(AC7/Y7,"-")</f>
        <v>0</v>
      </c>
      <c r="AE7" s="191"/>
      <c r="AF7" s="191"/>
      <c r="AG7" s="191"/>
      <c r="AH7" s="192">
        <v>12</v>
      </c>
      <c r="AI7" s="193">
        <f>IF(K7=0,"",IF(AH7=0,"",(AH7/K7)))</f>
        <v>0.067796610169492</v>
      </c>
      <c r="AJ7" s="192">
        <v>1</v>
      </c>
      <c r="AK7" s="194">
        <f>IFERROR(AJ7/AH7,"-")</f>
        <v>0.083333333333333</v>
      </c>
      <c r="AL7" s="195">
        <v>8000</v>
      </c>
      <c r="AM7" s="196">
        <f>IFERROR(AL7/AH7,"-")</f>
        <v>666.66666666667</v>
      </c>
      <c r="AN7" s="197"/>
      <c r="AO7" s="197">
        <v>1</v>
      </c>
      <c r="AP7" s="197"/>
      <c r="AQ7" s="198">
        <v>24</v>
      </c>
      <c r="AR7" s="199">
        <f>IF(K7=0,"",IF(AQ7=0,"",(AQ7/K7)))</f>
        <v>0.13559322033898</v>
      </c>
      <c r="AS7" s="198">
        <v>5</v>
      </c>
      <c r="AT7" s="200">
        <f>IFERROR(AR7/AQ7,"-")</f>
        <v>0.0056497175141243</v>
      </c>
      <c r="AU7" s="201">
        <v>25000</v>
      </c>
      <c r="AV7" s="202">
        <f>IFERROR(AU7/AQ7,"-")</f>
        <v>1041.6666666667</v>
      </c>
      <c r="AW7" s="203">
        <v>4</v>
      </c>
      <c r="AX7" s="203">
        <v>1</v>
      </c>
      <c r="AY7" s="203"/>
      <c r="AZ7" s="204">
        <v>56</v>
      </c>
      <c r="BA7" s="205">
        <f>IF(K7=0,"",IF(AZ7=0,"",(AZ7/K7)))</f>
        <v>0.31638418079096</v>
      </c>
      <c r="BB7" s="204">
        <v>9</v>
      </c>
      <c r="BC7" s="206">
        <f>IFERROR(BB7/AZ7,"-")</f>
        <v>0.16071428571429</v>
      </c>
      <c r="BD7" s="207">
        <v>167000</v>
      </c>
      <c r="BE7" s="208">
        <f>IFERROR(BD7/AZ7,"-")</f>
        <v>2982.1428571429</v>
      </c>
      <c r="BF7" s="209">
        <v>3</v>
      </c>
      <c r="BG7" s="209">
        <v>2</v>
      </c>
      <c r="BH7" s="209">
        <v>4</v>
      </c>
      <c r="BI7" s="210">
        <v>51</v>
      </c>
      <c r="BJ7" s="211">
        <f>IF(K7=0,"",IF(BI7=0,"",(BI7/K7)))</f>
        <v>0.28813559322034</v>
      </c>
      <c r="BK7" s="212">
        <v>11</v>
      </c>
      <c r="BL7" s="213">
        <f>IFERROR(BK7/BI7,"-")</f>
        <v>0.2156862745098</v>
      </c>
      <c r="BM7" s="214">
        <v>575000</v>
      </c>
      <c r="BN7" s="215">
        <f>IFERROR(BM7/BI7,"-")</f>
        <v>11274.509803922</v>
      </c>
      <c r="BO7" s="216">
        <v>3</v>
      </c>
      <c r="BP7" s="216">
        <v>4</v>
      </c>
      <c r="BQ7" s="216">
        <v>4</v>
      </c>
      <c r="BR7" s="217">
        <v>22</v>
      </c>
      <c r="BS7" s="218">
        <f>IF(K7=0,"",IF(BR7=0,"",(BR7/K7)))</f>
        <v>0.12429378531073</v>
      </c>
      <c r="BT7" s="219">
        <v>5</v>
      </c>
      <c r="BU7" s="220">
        <f>IFERROR(BT7/BR7,"-")</f>
        <v>0.22727272727273</v>
      </c>
      <c r="BV7" s="221">
        <v>493000</v>
      </c>
      <c r="BW7" s="222">
        <f>IFERROR(BV7/BR7,"-")</f>
        <v>22409.090909091</v>
      </c>
      <c r="BX7" s="223">
        <v>1</v>
      </c>
      <c r="BY7" s="223">
        <v>1</v>
      </c>
      <c r="BZ7" s="223">
        <v>3</v>
      </c>
      <c r="CA7" s="224">
        <v>4</v>
      </c>
      <c r="CB7" s="225">
        <f>IF(K7=0,"",IF(CA7=0,"",(CA7/K7)))</f>
        <v>0.022598870056497</v>
      </c>
      <c r="CC7" s="226">
        <v>2</v>
      </c>
      <c r="CD7" s="227">
        <f>IFERROR(CC7/CA7,"-")</f>
        <v>0.5</v>
      </c>
      <c r="CE7" s="228">
        <v>1417000</v>
      </c>
      <c r="CF7" s="229">
        <f>IFERROR(CE7/CA7,"-")</f>
        <v>354250</v>
      </c>
      <c r="CG7" s="230"/>
      <c r="CH7" s="230"/>
      <c r="CI7" s="230">
        <v>2</v>
      </c>
      <c r="CJ7" s="231">
        <v>33</v>
      </c>
      <c r="CK7" s="232">
        <v>2685000</v>
      </c>
      <c r="CL7" s="232">
        <v>1408000</v>
      </c>
      <c r="CM7" s="232">
        <v>64000</v>
      </c>
      <c r="CN7" s="233" t="str">
        <f>IF(AND(CL7=0,CM7=0),"",IF(AND(CL7&lt;=100000,CM7&lt;=100000),"",IF(CL7/CK7&gt;0.7,"男高",IF(CM7/CK7&gt;0.7,"女高",""))))</f>
        <v/>
      </c>
    </row>
    <row r="8" spans="1:94">
      <c r="A8" s="234"/>
      <c r="B8" s="153"/>
      <c r="C8" s="235"/>
      <c r="D8" s="236"/>
      <c r="E8" s="177"/>
      <c r="F8" s="177"/>
      <c r="G8" s="355"/>
      <c r="H8" s="237"/>
      <c r="I8" s="237"/>
      <c r="J8" s="178"/>
      <c r="K8" s="178"/>
      <c r="L8" s="238"/>
      <c r="M8" s="238"/>
      <c r="N8" s="178"/>
      <c r="O8" s="238"/>
      <c r="P8" s="184"/>
      <c r="Q8" s="184"/>
      <c r="R8" s="184"/>
      <c r="S8" s="350"/>
      <c r="T8" s="350"/>
      <c r="U8" s="350"/>
      <c r="V8" s="350"/>
      <c r="W8" s="238"/>
      <c r="X8" s="174"/>
      <c r="Y8" s="239"/>
      <c r="Z8" s="240"/>
      <c r="AA8" s="239"/>
      <c r="AB8" s="241"/>
      <c r="AC8" s="242"/>
      <c r="AD8" s="243"/>
      <c r="AE8" s="244"/>
      <c r="AF8" s="244"/>
      <c r="AG8" s="244"/>
      <c r="AH8" s="239"/>
      <c r="AI8" s="240"/>
      <c r="AJ8" s="239"/>
      <c r="AK8" s="241"/>
      <c r="AL8" s="242"/>
      <c r="AM8" s="243"/>
      <c r="AN8" s="244"/>
      <c r="AO8" s="244"/>
      <c r="AP8" s="244"/>
      <c r="AQ8" s="239"/>
      <c r="AR8" s="240"/>
      <c r="AS8" s="239"/>
      <c r="AT8" s="241"/>
      <c r="AU8" s="242"/>
      <c r="AV8" s="243"/>
      <c r="AW8" s="244"/>
      <c r="AX8" s="244"/>
      <c r="AY8" s="244"/>
      <c r="AZ8" s="239"/>
      <c r="BA8" s="240"/>
      <c r="BB8" s="239"/>
      <c r="BC8" s="241"/>
      <c r="BD8" s="242"/>
      <c r="BE8" s="243"/>
      <c r="BF8" s="244"/>
      <c r="BG8" s="244"/>
      <c r="BH8" s="244"/>
      <c r="BI8" s="175"/>
      <c r="BJ8" s="245"/>
      <c r="BK8" s="239"/>
      <c r="BL8" s="241"/>
      <c r="BM8" s="242"/>
      <c r="BN8" s="243"/>
      <c r="BO8" s="244"/>
      <c r="BP8" s="244"/>
      <c r="BQ8" s="244"/>
      <c r="BR8" s="175"/>
      <c r="BS8" s="245"/>
      <c r="BT8" s="239"/>
      <c r="BU8" s="241"/>
      <c r="BV8" s="242"/>
      <c r="BW8" s="243"/>
      <c r="BX8" s="244"/>
      <c r="BY8" s="244"/>
      <c r="BZ8" s="244"/>
      <c r="CA8" s="175"/>
      <c r="CB8" s="245"/>
      <c r="CC8" s="239"/>
      <c r="CD8" s="241"/>
      <c r="CE8" s="242"/>
      <c r="CF8" s="243"/>
      <c r="CG8" s="244"/>
      <c r="CH8" s="244"/>
      <c r="CI8" s="244"/>
      <c r="CJ8" s="246"/>
      <c r="CK8" s="242"/>
      <c r="CL8" s="242"/>
      <c r="CM8" s="242"/>
      <c r="CN8" s="247"/>
    </row>
    <row r="9" spans="1:94">
      <c r="A9" s="234"/>
      <c r="B9" s="248"/>
      <c r="C9" s="178"/>
      <c r="D9" s="178"/>
      <c r="E9" s="249"/>
      <c r="F9" s="250"/>
      <c r="G9" s="356"/>
      <c r="H9" s="237"/>
      <c r="I9" s="237"/>
      <c r="J9" s="178"/>
      <c r="K9" s="178"/>
      <c r="L9" s="238"/>
      <c r="M9" s="238"/>
      <c r="N9" s="178"/>
      <c r="O9" s="238"/>
      <c r="P9" s="184"/>
      <c r="Q9" s="184"/>
      <c r="R9" s="184"/>
      <c r="S9" s="350"/>
      <c r="T9" s="350"/>
      <c r="U9" s="350"/>
      <c r="V9" s="350"/>
      <c r="W9" s="238"/>
      <c r="X9" s="251"/>
      <c r="Y9" s="239"/>
      <c r="Z9" s="240"/>
      <c r="AA9" s="239"/>
      <c r="AB9" s="241"/>
      <c r="AC9" s="242"/>
      <c r="AD9" s="243"/>
      <c r="AE9" s="244"/>
      <c r="AF9" s="244"/>
      <c r="AG9" s="244"/>
      <c r="AH9" s="239"/>
      <c r="AI9" s="240"/>
      <c r="AJ9" s="239"/>
      <c r="AK9" s="241"/>
      <c r="AL9" s="242"/>
      <c r="AM9" s="243"/>
      <c r="AN9" s="244"/>
      <c r="AO9" s="244"/>
      <c r="AP9" s="244"/>
      <c r="AQ9" s="239"/>
      <c r="AR9" s="240"/>
      <c r="AS9" s="239"/>
      <c r="AT9" s="241"/>
      <c r="AU9" s="242"/>
      <c r="AV9" s="243"/>
      <c r="AW9" s="244"/>
      <c r="AX9" s="244"/>
      <c r="AY9" s="244"/>
      <c r="AZ9" s="239"/>
      <c r="BA9" s="240"/>
      <c r="BB9" s="239"/>
      <c r="BC9" s="241"/>
      <c r="BD9" s="242"/>
      <c r="BE9" s="243"/>
      <c r="BF9" s="244"/>
      <c r="BG9" s="244"/>
      <c r="BH9" s="244"/>
      <c r="BI9" s="175"/>
      <c r="BJ9" s="245"/>
      <c r="BK9" s="239"/>
      <c r="BL9" s="241"/>
      <c r="BM9" s="242"/>
      <c r="BN9" s="243"/>
      <c r="BO9" s="244"/>
      <c r="BP9" s="244"/>
      <c r="BQ9" s="244"/>
      <c r="BR9" s="175"/>
      <c r="BS9" s="245"/>
      <c r="BT9" s="239"/>
      <c r="BU9" s="241"/>
      <c r="BV9" s="242"/>
      <c r="BW9" s="243"/>
      <c r="BX9" s="244"/>
      <c r="BY9" s="244"/>
      <c r="BZ9" s="244"/>
      <c r="CA9" s="175"/>
      <c r="CB9" s="245"/>
      <c r="CC9" s="239"/>
      <c r="CD9" s="241"/>
      <c r="CE9" s="242"/>
      <c r="CF9" s="243"/>
      <c r="CG9" s="244"/>
      <c r="CH9" s="244"/>
      <c r="CI9" s="244"/>
      <c r="CJ9" s="246"/>
      <c r="CK9" s="242"/>
      <c r="CL9" s="242"/>
      <c r="CM9" s="242"/>
      <c r="CN9" s="247"/>
    </row>
    <row r="10" spans="1:94">
      <c r="A10" s="168" t="str">
        <f>W10</f>
        <v>0</v>
      </c>
      <c r="B10" s="252"/>
      <c r="C10" s="252"/>
      <c r="D10" s="252"/>
      <c r="E10" s="253" t="s">
        <v>85</v>
      </c>
      <c r="F10" s="253"/>
      <c r="G10" s="353">
        <f>SUM(G6:G9)</f>
        <v>0</v>
      </c>
      <c r="H10" s="252">
        <f>SUM(H6:H9)</f>
        <v>0</v>
      </c>
      <c r="I10" s="252">
        <f>SUM(I6:I9)</f>
        <v>0</v>
      </c>
      <c r="J10" s="252">
        <f>SUM(J6:J9)</f>
        <v>914354</v>
      </c>
      <c r="K10" s="252">
        <f>SUM(K6:K9)</f>
        <v>2908</v>
      </c>
      <c r="L10" s="254">
        <f>IFERROR(K10/J10,"-")</f>
        <v>0.0031803874648112</v>
      </c>
      <c r="M10" s="255">
        <f>SUM(M6:M9)</f>
        <v>72</v>
      </c>
      <c r="N10" s="255">
        <f>SUM(N6:N9)</f>
        <v>1060</v>
      </c>
      <c r="O10" s="254">
        <f>IFERROR(M10/K10,"-")</f>
        <v>0.024759284731774</v>
      </c>
      <c r="P10" s="256">
        <f>IFERROR(G10/K10,"-")</f>
        <v>0</v>
      </c>
      <c r="Q10" s="257">
        <f>SUM(Q6:Q9)</f>
        <v>358</v>
      </c>
      <c r="R10" s="254">
        <f>IFERROR(Q10/K10,"-")</f>
        <v>0.12310866574966</v>
      </c>
      <c r="S10" s="353">
        <f>SUM(S6:S9)</f>
        <v>22881000</v>
      </c>
      <c r="T10" s="353">
        <f>IFERROR(S10/K10,"-")</f>
        <v>7868.2943603851</v>
      </c>
      <c r="U10" s="353">
        <f>IFERROR(S10/Q10,"-")</f>
        <v>63913.407821229</v>
      </c>
      <c r="V10" s="353">
        <f>S10-G10</f>
        <v>22881000</v>
      </c>
      <c r="W10" s="258" t="str">
        <f>S10/G10</f>
        <v>0</v>
      </c>
      <c r="X10" s="259"/>
      <c r="Y10" s="260"/>
      <c r="Z10" s="260"/>
      <c r="AA10" s="260"/>
      <c r="AB10" s="260"/>
      <c r="AC10" s="260"/>
      <c r="AD10" s="260"/>
      <c r="AE10" s="260"/>
      <c r="AF10" s="260"/>
      <c r="AG10" s="260"/>
      <c r="AH10" s="260"/>
      <c r="AI10" s="260"/>
      <c r="AJ10" s="260"/>
      <c r="AK10" s="260"/>
      <c r="AL10" s="260"/>
      <c r="AM10" s="260"/>
      <c r="AN10" s="260"/>
      <c r="AO10" s="260"/>
      <c r="AP10" s="260"/>
      <c r="AQ10" s="260"/>
      <c r="AR10" s="260"/>
      <c r="AS10" s="260"/>
      <c r="AT10" s="260"/>
      <c r="AU10" s="260"/>
      <c r="AV10" s="260"/>
      <c r="AW10" s="260"/>
      <c r="AX10" s="260"/>
      <c r="AY10" s="260"/>
      <c r="AZ10" s="260"/>
      <c r="BA10" s="260"/>
      <c r="BB10" s="260"/>
      <c r="BC10" s="260"/>
      <c r="BD10" s="260"/>
      <c r="BE10" s="260"/>
      <c r="BF10" s="260"/>
      <c r="BG10" s="260"/>
      <c r="BH10" s="260"/>
      <c r="BI10" s="260"/>
      <c r="BJ10" s="260"/>
      <c r="BK10" s="260"/>
      <c r="BL10" s="260"/>
      <c r="BM10" s="260"/>
      <c r="BN10" s="260"/>
      <c r="BO10" s="260"/>
      <c r="BP10" s="260"/>
      <c r="BQ10" s="260"/>
      <c r="BR10" s="260"/>
      <c r="BS10" s="260"/>
      <c r="BT10" s="260"/>
      <c r="BU10" s="260"/>
      <c r="BV10" s="260"/>
      <c r="BW10" s="260"/>
      <c r="BX10" s="260"/>
      <c r="BY10" s="260"/>
      <c r="BZ10" s="260"/>
      <c r="CA10" s="260"/>
      <c r="CB10" s="260"/>
      <c r="CC10" s="260"/>
      <c r="CD10" s="260"/>
      <c r="CE10" s="260"/>
      <c r="CF10" s="260"/>
      <c r="CG10" s="260"/>
      <c r="CH10" s="260"/>
      <c r="CI10" s="260"/>
      <c r="CJ10" s="260"/>
      <c r="CK10" s="260"/>
      <c r="CL10" s="260"/>
      <c r="CM10" s="260"/>
      <c r="CN10" s="2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4" priority="1">
      <formula>WEEKDAY(G2)=7</formula>
    </cfRule>
  </conditionalFormatting>
  <conditionalFormatting sqref="G2:I2">
    <cfRule type="expression" dxfId="5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WEB純広広告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