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<sst xmlns="http://schemas.openxmlformats.org/spreadsheetml/2006/main" uniqueCount="80">
  <si>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</si>
  <si>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</si>
  <si>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</si>
  <si>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</si>
  <si>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</si>
  <si>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</si>
  <si>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</si>
  <si>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</si>
  <si>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</si>
  <si>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</si>
  <si>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</si>
  <si>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</si>
  <si>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</si>
  <si>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</si>
  <si>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</si>
  <si>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</si>
  <si>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</si>
  <si>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</si>
  <si>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</si>
  <si>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</si>
  <si>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</si>
  <si>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</si>
  <si>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</si>
  <si>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</si>
  <si>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</si>
  <si>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02月</t>
  </si>
  <si>
    <t>アイメール</t>
  </si>
  <si>
    <t>最終更新日</t>
  </si>
  <si>
    <t>05月28日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</si>
  <si>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</si>
  <si>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</si>
  <si>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</si>
  <si>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</si>
  <si>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</si>
  <si>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</si>
  <si>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</si>
  <si>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</si>
  <si>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</si>
  <si>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</si>
  <si>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</si>
  <si>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</si>
  <si>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</si>
  <si>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</si>
  <si>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</si>
  <si>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</si>
  <si>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</si>
  <si>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</si>
  <si>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</si>
  <si>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</si>
  <si>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</si>
  <si>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</si>
  <si>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</si>
  <si>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</si>
  <si>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</si>
  <si>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</si>
  <si>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</si>
  <si>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</si>
  <si>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</si>
  <si>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</si>
  <si>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</si>
  <si>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</si>
  <si>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</si>
  <si>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</si>
  <si>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</si>
  <si>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2/1～2/28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</si>
  <si>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</si>
  <si>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</si>
  <si>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</si>
  <si>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</si>
  <si>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</si>
  <si>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</si>
  <si>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</si>
  <si>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yi05</t>
  </si>
  <si>
    <t>YDN⑤</t>
  </si>
  <si>
    <t>sms_fbr</t>
  </si>
  <si>
    <t>yi06</t>
  </si>
  <si>
    <t>YDN</t>
  </si>
  <si>
    <t>sms_yss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</si>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</sst>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5800</v>
      </c>
      <c r="E6" s="36">
        <v>0</v>
      </c>
      <c r="F6" s="36">
        <v>0</v>
      </c>
      <c r="G6" s="36">
        <v>256</v>
      </c>
      <c r="H6" s="43">
        <v>2</v>
      </c>
      <c r="I6" s="44">
        <v>0</v>
      </c>
      <c r="J6" s="47">
        <f>H6+I6</f>
        <v>2</v>
      </c>
      <c r="K6" s="37">
        <f>IFERROR(J6/G6,"-")</f>
        <v>0.0078125</v>
      </c>
      <c r="L6" s="36">
        <v>0</v>
      </c>
      <c r="M6" s="36">
        <v>0</v>
      </c>
      <c r="N6" s="37">
        <f>IFERROR(L6/J6,"-")</f>
        <v>0</v>
      </c>
      <c r="O6" s="38">
        <f>IFERROR(D6/J6,"-")</f>
        <v>2900</v>
      </c>
      <c r="P6" s="39">
        <v>0</v>
      </c>
      <c r="Q6" s="37">
        <f>IFERROR(P6/J6,"-")</f>
        <v>0</v>
      </c>
      <c r="R6" s="219">
        <v>0</v>
      </c>
      <c r="S6" s="220">
        <f>IFERROR(R6/J6,"-")</f>
        <v>0</v>
      </c>
      <c r="T6" s="220" t="str">
        <f>IFERROR(R6/P6,"-")</f>
        <v>-</v>
      </c>
      <c r="U6" s="214">
        <f>IFERROR(R6-D6,"-")</f>
        <v>-5800</v>
      </c>
      <c r="V6" s="40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2261994</v>
      </c>
      <c r="E7" s="36">
        <v>0</v>
      </c>
      <c r="F7" s="36">
        <v>0</v>
      </c>
      <c r="G7" s="36">
        <v>250191</v>
      </c>
      <c r="H7" s="43">
        <v>1105</v>
      </c>
      <c r="I7" s="44">
        <v>63</v>
      </c>
      <c r="J7" s="47">
        <f>H7+I7</f>
        <v>1168</v>
      </c>
      <c r="K7" s="37">
        <f>IFERROR(J7/G7,"-")</f>
        <v>0.0046684333169459</v>
      </c>
      <c r="L7" s="36">
        <v>39</v>
      </c>
      <c r="M7" s="36">
        <v>456</v>
      </c>
      <c r="N7" s="37">
        <f>IFERROR(L7/J7,"-")</f>
        <v>0.033390410958904</v>
      </c>
      <c r="O7" s="38">
        <f>IFERROR(D7/J7,"-")</f>
        <v>1936.6386986301</v>
      </c>
      <c r="P7" s="39">
        <v>150</v>
      </c>
      <c r="Q7" s="37">
        <f>IFERROR(P7/J7,"-")</f>
        <v>0.12842465753425</v>
      </c>
      <c r="R7" s="219">
        <v>8879000</v>
      </c>
      <c r="S7" s="220">
        <f>IFERROR(R7/J7,"-")</f>
        <v>7601.8835616438</v>
      </c>
      <c r="T7" s="220">
        <f>IFERROR(R7/P7,"-")</f>
        <v>59193.333333333</v>
      </c>
      <c r="U7" s="214">
        <f>IFERROR(R7-D7,"-")</f>
        <v>6617006</v>
      </c>
      <c r="V7" s="40">
        <f>R7/D7</f>
        <v>3.9252977682523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2267794</v>
      </c>
      <c r="E10" s="21">
        <f>SUM(E6:E8)</f>
        <v>0</v>
      </c>
      <c r="F10" s="21">
        <f>SUM(F6:F8)</f>
        <v>0</v>
      </c>
      <c r="G10" s="21">
        <f>SUM(G6:G8)</f>
        <v>250447</v>
      </c>
      <c r="H10" s="21">
        <f>SUM(H6:H8)</f>
        <v>1107</v>
      </c>
      <c r="I10" s="21">
        <f>SUM(I6:I8)</f>
        <v>63</v>
      </c>
      <c r="J10" s="21">
        <f>SUM(J6:J8)</f>
        <v>1170</v>
      </c>
      <c r="K10" s="22">
        <f>IFERROR(J10/G10,"-")</f>
        <v>0.0046716470949942</v>
      </c>
      <c r="L10" s="33">
        <f>SUM(L6:L8)</f>
        <v>39</v>
      </c>
      <c r="M10" s="33">
        <f>SUM(M6:M8)</f>
        <v>456</v>
      </c>
      <c r="N10" s="22">
        <f>IFERROR(L10/J10,"-")</f>
        <v>0.033333333333333</v>
      </c>
      <c r="O10" s="23">
        <f>IFERROR(D10/J10,"-")</f>
        <v>1938.2854700855</v>
      </c>
      <c r="P10" s="24">
        <f>SUM(P6:P8)</f>
        <v>150</v>
      </c>
      <c r="Q10" s="22">
        <f>IFERROR(P10/J10,"-")</f>
        <v>0.12820512820513</v>
      </c>
      <c r="R10" s="25">
        <f>SUM(R6:R8)</f>
        <v>8879000</v>
      </c>
      <c r="S10" s="25">
        <f>IFERROR(R10/J10,"-")</f>
        <v>7588.8888888889</v>
      </c>
      <c r="T10" s="25">
        <f>IFERROR(R10/P10,"-")</f>
        <v>59193.333333333</v>
      </c>
      <c r="U10" s="26">
        <f>SUM(U6:U8)</f>
        <v>6611206</v>
      </c>
      <c r="V10" s="27">
        <f>IFERROR(R10/D10,"-")</f>
        <v>3.9152586169643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3000</v>
      </c>
      <c r="H6" s="201">
        <v>3000</v>
      </c>
      <c r="I6" s="80">
        <v>0</v>
      </c>
      <c r="J6" s="80">
        <v>0</v>
      </c>
      <c r="K6" s="80">
        <v>38</v>
      </c>
      <c r="L6" s="81">
        <v>1</v>
      </c>
      <c r="M6" s="82">
        <v>1</v>
      </c>
      <c r="N6" s="83">
        <f>IFERROR(L6/K6,"-")</f>
        <v>0.026315789473684</v>
      </c>
      <c r="O6" s="80">
        <v>0</v>
      </c>
      <c r="P6" s="80">
        <v>0</v>
      </c>
      <c r="Q6" s="83">
        <f>IFERROR(O6/L6,"-")</f>
        <v>0</v>
      </c>
      <c r="R6" s="84">
        <f>IFERROR(G6/SUM(L6:L6),"-")</f>
        <v>3000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-3000</v>
      </c>
      <c r="Y6" s="87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>
        <v>1</v>
      </c>
      <c r="AK6" s="95">
        <f>IF(L6=0,"",IF(AJ6=0,"",(AJ6/L6)))</f>
        <v>1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>
        <f>IF(L6=0,"",IF(BB6=0,"",(BB6/L6)))</f>
        <v>0</v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>
        <f>IF(L6=0,"",IF(BK6=0,"",(BK6/L6)))</f>
        <v>0</v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0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2800</v>
      </c>
      <c r="H7" s="201">
        <v>2800</v>
      </c>
      <c r="I7" s="80">
        <v>0</v>
      </c>
      <c r="J7" s="80">
        <v>0</v>
      </c>
      <c r="K7" s="80">
        <v>218</v>
      </c>
      <c r="L7" s="81">
        <v>1</v>
      </c>
      <c r="M7" s="82">
        <v>1</v>
      </c>
      <c r="N7" s="83">
        <f>IFERROR(L7/K7,"-")</f>
        <v>0.0045871559633028</v>
      </c>
      <c r="O7" s="80">
        <v>0</v>
      </c>
      <c r="P7" s="80">
        <v>0</v>
      </c>
      <c r="Q7" s="83">
        <f>IFERROR(O7/L7,"-")</f>
        <v>0</v>
      </c>
      <c r="R7" s="84">
        <f>IFERROR(G7/SUM(L7:L7),"-")</f>
        <v>2800</v>
      </c>
      <c r="S7" s="85">
        <v>0</v>
      </c>
      <c r="T7" s="83">
        <f>IF(L7=0,"-",S7/L7)</f>
        <v>0</v>
      </c>
      <c r="U7" s="206"/>
      <c r="V7" s="207">
        <f>IFERROR(U7/L7,"-")</f>
        <v>0</v>
      </c>
      <c r="W7" s="207" t="str">
        <f>IFERROR(U7/S7,"-")</f>
        <v>-</v>
      </c>
      <c r="X7" s="208">
        <f>SUM(U7:U7)-SUM(G7:G7)</f>
        <v>-2800</v>
      </c>
      <c r="Y7" s="87">
        <f>SUM(U7:U7)/SUM(G7:G7)</f>
        <v>0</v>
      </c>
      <c r="AA7" s="88"/>
      <c r="AB7" s="89">
        <f>IF(L7=0,"",IF(AA7=0,"",(AA7/L7)))</f>
        <v>0</v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>
        <f>IF(L7=0,"",IF(AJ7=0,"",(AJ7/L7)))</f>
        <v>0</v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>
        <f>IF(L7=0,"",IF(AS7=0,"",(AS7/L7)))</f>
        <v>0</v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>
        <f>IF(L7=0,"",IF(BB7=0,"",(BB7/L7)))</f>
        <v>0</v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>
        <v>1</v>
      </c>
      <c r="BL7" s="113">
        <f>IF(L7=0,"",IF(BK7=0,"",(BK7/L7)))</f>
        <v>1</v>
      </c>
      <c r="BM7" s="114"/>
      <c r="BN7" s="115">
        <f>IFERROR(BM7/BK7,"-")</f>
        <v>0</v>
      </c>
      <c r="BO7" s="116"/>
      <c r="BP7" s="117">
        <f>IFERROR(BO7/BK7,"-")</f>
        <v>0</v>
      </c>
      <c r="BQ7" s="118"/>
      <c r="BR7" s="118"/>
      <c r="BS7" s="118"/>
      <c r="BT7" s="119"/>
      <c r="BU7" s="120">
        <f>IF(L7=0,"",IF(BT7=0,"",(BT7/L7)))</f>
        <v>0</v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>
        <f>IF(L7=0,"",IF(CC7=0,"",(CC7/L7)))</f>
        <v>0</v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</v>
      </c>
      <c r="B10" s="154"/>
      <c r="C10" s="154"/>
      <c r="D10" s="154"/>
      <c r="E10" s="155" t="s">
        <v>68</v>
      </c>
      <c r="F10" s="155"/>
      <c r="G10" s="204">
        <f>SUM(G6:G9)</f>
        <v>5800</v>
      </c>
      <c r="H10" s="204"/>
      <c r="I10" s="154">
        <f>SUM(I6:I9)</f>
        <v>0</v>
      </c>
      <c r="J10" s="154">
        <f>SUM(J6:J9)</f>
        <v>0</v>
      </c>
      <c r="K10" s="154">
        <f>SUM(K6:K9)</f>
        <v>256</v>
      </c>
      <c r="L10" s="154">
        <f>SUM(L6:L9)</f>
        <v>2</v>
      </c>
      <c r="M10" s="154">
        <f>SUM(M6:M9)</f>
        <v>2</v>
      </c>
      <c r="N10" s="156">
        <f>IFERROR(L10/K10,"-")</f>
        <v>0.0078125</v>
      </c>
      <c r="O10" s="157">
        <f>SUM(O6:O9)</f>
        <v>0</v>
      </c>
      <c r="P10" s="157">
        <f>SUM(P6:P9)</f>
        <v>0</v>
      </c>
      <c r="Q10" s="156">
        <f>IFERROR(O10/L10,"-")</f>
        <v>0</v>
      </c>
      <c r="R10" s="158">
        <f>IFERROR(G10/L10,"-")</f>
        <v>2900</v>
      </c>
      <c r="S10" s="159">
        <f>SUM(S6:S9)</f>
        <v>0</v>
      </c>
      <c r="T10" s="156">
        <f>IFERROR(S10/L10,"-")</f>
        <v>0</v>
      </c>
      <c r="U10" s="209">
        <f>SUM(U6:U9)</f>
        <v>0</v>
      </c>
      <c r="V10" s="209">
        <f>IFERROR(U10/L10,"-")</f>
        <v>0</v>
      </c>
      <c r="W10" s="209" t="str">
        <f>IFERROR(U10/S10,"-")</f>
        <v>-</v>
      </c>
      <c r="X10" s="209">
        <f>U10-G10</f>
        <v>-5800</v>
      </c>
      <c r="Y10" s="160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4.5150685053514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1796429</v>
      </c>
      <c r="H6" s="80">
        <v>0</v>
      </c>
      <c r="I6" s="80">
        <v>0</v>
      </c>
      <c r="J6" s="80">
        <v>238404</v>
      </c>
      <c r="K6" s="81">
        <v>934</v>
      </c>
      <c r="L6" s="83">
        <f>IFERROR(K6/J6,"-")</f>
        <v>0.0039177195013506</v>
      </c>
      <c r="M6" s="80">
        <v>31</v>
      </c>
      <c r="N6" s="80">
        <v>372</v>
      </c>
      <c r="O6" s="83">
        <f>IFERROR(M6/(K6),"-")</f>
        <v>0.033190578158458</v>
      </c>
      <c r="P6" s="84">
        <f>IFERROR(G6/SUM(K6:K7),"-")</f>
        <v>1923.3715203426</v>
      </c>
      <c r="Q6" s="85">
        <v>107</v>
      </c>
      <c r="R6" s="83">
        <f>IF(K6=0,"-",Q6/K6)</f>
        <v>0.11456102783726</v>
      </c>
      <c r="S6" s="206">
        <v>8111000</v>
      </c>
      <c r="T6" s="207">
        <f>IFERROR(S6/K6,"-")</f>
        <v>8684.1541755889</v>
      </c>
      <c r="U6" s="207">
        <f>IFERROR(S6/Q6,"-")</f>
        <v>75803.738317757</v>
      </c>
      <c r="V6" s="208">
        <f>SUM(S6:S7)-SUM(G6:G7)</f>
        <v>6314571</v>
      </c>
      <c r="W6" s="87">
        <f>SUM(S6:S7)/SUM(G6:G7)</f>
        <v>4.5150685053514</v>
      </c>
      <c r="Y6" s="88">
        <v>24</v>
      </c>
      <c r="Z6" s="89">
        <f>IF(K6=0,"",IF(Y6=0,"",(Y6/K6)))</f>
        <v>0.025695931477516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90</v>
      </c>
      <c r="AI6" s="95">
        <f>IF(K6=0,"",IF(AH6=0,"",(AH6/K6)))</f>
        <v>0.096359743040685</v>
      </c>
      <c r="AJ6" s="94">
        <v>4</v>
      </c>
      <c r="AK6" s="96">
        <f>IFERROR(AJ6/AH6,"-")</f>
        <v>0.044444444444444</v>
      </c>
      <c r="AL6" s="97">
        <v>103000</v>
      </c>
      <c r="AM6" s="98">
        <f>IFERROR(AL6/AH6,"-")</f>
        <v>1144.4444444444</v>
      </c>
      <c r="AN6" s="99"/>
      <c r="AO6" s="99"/>
      <c r="AP6" s="99">
        <v>4</v>
      </c>
      <c r="AQ6" s="100">
        <v>153</v>
      </c>
      <c r="AR6" s="101">
        <f>IF(K6=0,"",IF(AQ6=0,"",(AQ6/K6)))</f>
        <v>0.16381156316916</v>
      </c>
      <c r="AS6" s="100">
        <v>8</v>
      </c>
      <c r="AT6" s="102">
        <f>IFERROR(AR6/AQ6,"-")</f>
        <v>0.0010706638115632</v>
      </c>
      <c r="AU6" s="103">
        <v>69000</v>
      </c>
      <c r="AV6" s="104">
        <f>IFERROR(AU6/AQ6,"-")</f>
        <v>450.98039215686</v>
      </c>
      <c r="AW6" s="105">
        <v>6</v>
      </c>
      <c r="AX6" s="105"/>
      <c r="AY6" s="105">
        <v>2</v>
      </c>
      <c r="AZ6" s="106">
        <v>229</v>
      </c>
      <c r="BA6" s="107">
        <f>IF(K6=0,"",IF(AZ6=0,"",(AZ6/K6)))</f>
        <v>0.24518201284797</v>
      </c>
      <c r="BB6" s="106">
        <v>22</v>
      </c>
      <c r="BC6" s="108">
        <f>IFERROR(BB6/AZ6,"-")</f>
        <v>0.096069868995633</v>
      </c>
      <c r="BD6" s="109">
        <v>449000</v>
      </c>
      <c r="BE6" s="110">
        <f>IFERROR(BD6/AZ6,"-")</f>
        <v>1960.6986899563</v>
      </c>
      <c r="BF6" s="111">
        <v>10</v>
      </c>
      <c r="BG6" s="111">
        <v>4</v>
      </c>
      <c r="BH6" s="111">
        <v>8</v>
      </c>
      <c r="BI6" s="112">
        <v>288</v>
      </c>
      <c r="BJ6" s="113">
        <f>IF(K6=0,"",IF(BI6=0,"",(BI6/K6)))</f>
        <v>0.30835117773019</v>
      </c>
      <c r="BK6" s="114">
        <v>37</v>
      </c>
      <c r="BL6" s="115">
        <f>IFERROR(BK6/BI6,"-")</f>
        <v>0.12847222222222</v>
      </c>
      <c r="BM6" s="116">
        <v>3243000</v>
      </c>
      <c r="BN6" s="117">
        <f>IFERROR(BM6/BI6,"-")</f>
        <v>11260.416666667</v>
      </c>
      <c r="BO6" s="118">
        <v>12</v>
      </c>
      <c r="BP6" s="118">
        <v>5</v>
      </c>
      <c r="BQ6" s="118">
        <v>20</v>
      </c>
      <c r="BR6" s="119">
        <v>126</v>
      </c>
      <c r="BS6" s="120">
        <f>IF(K6=0,"",IF(BR6=0,"",(BR6/K6)))</f>
        <v>0.13490364025696</v>
      </c>
      <c r="BT6" s="121">
        <v>30</v>
      </c>
      <c r="BU6" s="122">
        <f>IFERROR(BT6/BR6,"-")</f>
        <v>0.23809523809524</v>
      </c>
      <c r="BV6" s="123">
        <v>3905000</v>
      </c>
      <c r="BW6" s="124">
        <f>IFERROR(BV6/BR6,"-")</f>
        <v>30992.063492063</v>
      </c>
      <c r="BX6" s="125">
        <v>10</v>
      </c>
      <c r="BY6" s="125">
        <v>3</v>
      </c>
      <c r="BZ6" s="125">
        <v>17</v>
      </c>
      <c r="CA6" s="126">
        <v>24</v>
      </c>
      <c r="CB6" s="127">
        <f>IF(K6=0,"",IF(CA6=0,"",(CA6/K6)))</f>
        <v>0.025695931477516</v>
      </c>
      <c r="CC6" s="128">
        <v>6</v>
      </c>
      <c r="CD6" s="129">
        <f>IFERROR(CC6/CA6,"-")</f>
        <v>0.25</v>
      </c>
      <c r="CE6" s="130">
        <v>342000</v>
      </c>
      <c r="CF6" s="131">
        <f>IFERROR(CE6/CA6,"-")</f>
        <v>14250</v>
      </c>
      <c r="CG6" s="132"/>
      <c r="CH6" s="132">
        <v>1</v>
      </c>
      <c r="CI6" s="132">
        <v>5</v>
      </c>
      <c r="CJ6" s="133">
        <v>107</v>
      </c>
      <c r="CK6" s="134">
        <v>8111000</v>
      </c>
      <c r="CL6" s="134">
        <v>955000</v>
      </c>
      <c r="CM6" s="134">
        <v>25000</v>
      </c>
      <c r="CN6" s="135" t="str">
        <f>IF(AND(CL6=0,CM6=0),"",IF(AND(CL6&lt;=100000,CM6&lt;=100000),"",IF(CL6/CK6&gt;0.7,"男高",IF(CM6/CK6&gt;0.7,"女高",""))))</f>
        <v/>
      </c>
    </row>
    <row r="7" spans="1:94">
      <c r="A7" s="78"/>
      <c r="B7" s="222" t="s">
        <v>74</v>
      </c>
      <c r="C7" s="222" t="s">
        <v>71</v>
      </c>
      <c r="D7" s="222" t="s">
        <v>75</v>
      </c>
      <c r="E7" s="79" t="s">
        <v>76</v>
      </c>
      <c r="F7" s="79" t="s">
        <v>64</v>
      </c>
      <c r="G7" s="208"/>
      <c r="H7" s="80">
        <v>0</v>
      </c>
      <c r="I7" s="80">
        <v>0</v>
      </c>
      <c r="J7" s="80">
        <v>0</v>
      </c>
      <c r="K7" s="81">
        <v>0</v>
      </c>
      <c r="L7" s="83" t="str">
        <f>IFERROR(K7/J7,"-")</f>
        <v>-</v>
      </c>
      <c r="M7" s="80">
        <v>0</v>
      </c>
      <c r="N7" s="80">
        <v>0</v>
      </c>
      <c r="O7" s="83" t="str">
        <f>IFERROR(M7/(K7),"-")</f>
        <v>-</v>
      </c>
      <c r="P7" s="84"/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/>
      <c r="W7" s="87"/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1.6496085401609</v>
      </c>
      <c r="B8" s="222" t="s">
        <v>77</v>
      </c>
      <c r="C8" s="222" t="s">
        <v>71</v>
      </c>
      <c r="D8" s="222" t="s">
        <v>75</v>
      </c>
      <c r="E8" s="79" t="s">
        <v>78</v>
      </c>
      <c r="F8" s="79" t="s">
        <v>64</v>
      </c>
      <c r="G8" s="208">
        <v>465565</v>
      </c>
      <c r="H8" s="80">
        <v>0</v>
      </c>
      <c r="I8" s="80">
        <v>0</v>
      </c>
      <c r="J8" s="80">
        <v>11787</v>
      </c>
      <c r="K8" s="81">
        <v>234</v>
      </c>
      <c r="L8" s="83">
        <f>IFERROR(K8/J8,"-")</f>
        <v>0.019852379740392</v>
      </c>
      <c r="M8" s="80">
        <v>8</v>
      </c>
      <c r="N8" s="80">
        <v>84</v>
      </c>
      <c r="O8" s="83">
        <f>IFERROR(M8/(K8),"-")</f>
        <v>0.034188034188034</v>
      </c>
      <c r="P8" s="84">
        <f>IFERROR(G8/SUM(K8:K8),"-")</f>
        <v>1989.594017094</v>
      </c>
      <c r="Q8" s="85">
        <v>43</v>
      </c>
      <c r="R8" s="83">
        <f>IF(K8=0,"-",Q8/K8)</f>
        <v>0.18376068376068</v>
      </c>
      <c r="S8" s="206">
        <v>768000</v>
      </c>
      <c r="T8" s="207">
        <f>IFERROR(S8/K8,"-")</f>
        <v>3282.0512820513</v>
      </c>
      <c r="U8" s="207">
        <f>IFERROR(S8/Q8,"-")</f>
        <v>17860.465116279</v>
      </c>
      <c r="V8" s="208">
        <f>SUM(S8:S8)-SUM(G8:G8)</f>
        <v>302435</v>
      </c>
      <c r="W8" s="87">
        <f>SUM(S8:S8)/SUM(G8:G8)</f>
        <v>1.6496085401609</v>
      </c>
      <c r="Y8" s="88">
        <v>8</v>
      </c>
      <c r="Z8" s="89">
        <f>IF(K8=0,"",IF(Y8=0,"",(Y8/K8)))</f>
        <v>0.034188034188034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20</v>
      </c>
      <c r="AI8" s="95">
        <f>IF(K8=0,"",IF(AH8=0,"",(AH8/K8)))</f>
        <v>0.085470085470085</v>
      </c>
      <c r="AJ8" s="94">
        <v>2</v>
      </c>
      <c r="AK8" s="96">
        <f>IFERROR(AJ8/AH8,"-")</f>
        <v>0.1</v>
      </c>
      <c r="AL8" s="97">
        <v>209000</v>
      </c>
      <c r="AM8" s="98">
        <f>IFERROR(AL8/AH8,"-")</f>
        <v>10450</v>
      </c>
      <c r="AN8" s="99"/>
      <c r="AO8" s="99"/>
      <c r="AP8" s="99">
        <v>2</v>
      </c>
      <c r="AQ8" s="100">
        <v>28</v>
      </c>
      <c r="AR8" s="101">
        <f>IF(K8=0,"",IF(AQ8=0,"",(AQ8/K8)))</f>
        <v>0.11965811965812</v>
      </c>
      <c r="AS8" s="100">
        <v>5</v>
      </c>
      <c r="AT8" s="102">
        <f>IFERROR(AR8/AQ8,"-")</f>
        <v>0.0042735042735043</v>
      </c>
      <c r="AU8" s="103">
        <v>16000</v>
      </c>
      <c r="AV8" s="104">
        <f>IFERROR(AU8/AQ8,"-")</f>
        <v>571.42857142857</v>
      </c>
      <c r="AW8" s="105">
        <v>4</v>
      </c>
      <c r="AX8" s="105">
        <v>1</v>
      </c>
      <c r="AY8" s="105"/>
      <c r="AZ8" s="106">
        <v>68</v>
      </c>
      <c r="BA8" s="107">
        <f>IF(K8=0,"",IF(AZ8=0,"",(AZ8/K8)))</f>
        <v>0.29059829059829</v>
      </c>
      <c r="BB8" s="106">
        <v>6</v>
      </c>
      <c r="BC8" s="108">
        <f>IFERROR(BB8/AZ8,"-")</f>
        <v>0.088235294117647</v>
      </c>
      <c r="BD8" s="109">
        <v>96000</v>
      </c>
      <c r="BE8" s="110">
        <f>IFERROR(BD8/AZ8,"-")</f>
        <v>1411.7647058824</v>
      </c>
      <c r="BF8" s="111">
        <v>3</v>
      </c>
      <c r="BG8" s="111">
        <v>1</v>
      </c>
      <c r="BH8" s="111">
        <v>2</v>
      </c>
      <c r="BI8" s="112">
        <v>70</v>
      </c>
      <c r="BJ8" s="113">
        <f>IF(K8=0,"",IF(BI8=0,"",(BI8/K8)))</f>
        <v>0.2991452991453</v>
      </c>
      <c r="BK8" s="114">
        <v>17</v>
      </c>
      <c r="BL8" s="115">
        <f>IFERROR(BK8/BI8,"-")</f>
        <v>0.24285714285714</v>
      </c>
      <c r="BM8" s="116">
        <v>196000</v>
      </c>
      <c r="BN8" s="117">
        <f>IFERROR(BM8/BI8,"-")</f>
        <v>2800</v>
      </c>
      <c r="BO8" s="118">
        <v>11</v>
      </c>
      <c r="BP8" s="118">
        <v>1</v>
      </c>
      <c r="BQ8" s="118">
        <v>5</v>
      </c>
      <c r="BR8" s="119">
        <v>37</v>
      </c>
      <c r="BS8" s="120">
        <f>IF(K8=0,"",IF(BR8=0,"",(BR8/K8)))</f>
        <v>0.15811965811966</v>
      </c>
      <c r="BT8" s="121">
        <v>13</v>
      </c>
      <c r="BU8" s="122">
        <f>IFERROR(BT8/BR8,"-")</f>
        <v>0.35135135135135</v>
      </c>
      <c r="BV8" s="123">
        <v>251000</v>
      </c>
      <c r="BW8" s="124">
        <f>IFERROR(BV8/BR8,"-")</f>
        <v>6783.7837837838</v>
      </c>
      <c r="BX8" s="125">
        <v>5</v>
      </c>
      <c r="BY8" s="125">
        <v>1</v>
      </c>
      <c r="BZ8" s="125">
        <v>7</v>
      </c>
      <c r="CA8" s="126">
        <v>3</v>
      </c>
      <c r="CB8" s="127">
        <f>IF(K8=0,"",IF(CA8=0,"",(CA8/K8)))</f>
        <v>0.012820512820513</v>
      </c>
      <c r="CC8" s="128"/>
      <c r="CD8" s="129">
        <f>IFERROR(CC8/CA8,"-")</f>
        <v>0</v>
      </c>
      <c r="CE8" s="130"/>
      <c r="CF8" s="131">
        <f>IFERROR(CE8/CA8,"-")</f>
        <v>0</v>
      </c>
      <c r="CG8" s="132"/>
      <c r="CH8" s="132"/>
      <c r="CI8" s="132"/>
      <c r="CJ8" s="133">
        <v>43</v>
      </c>
      <c r="CK8" s="134">
        <v>768000</v>
      </c>
      <c r="CL8" s="134">
        <v>200000</v>
      </c>
      <c r="CM8" s="134">
        <v>68000</v>
      </c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3.9252977682523</v>
      </c>
      <c r="B11" s="154"/>
      <c r="C11" s="154"/>
      <c r="D11" s="154"/>
      <c r="E11" s="155" t="s">
        <v>79</v>
      </c>
      <c r="F11" s="155"/>
      <c r="G11" s="209">
        <f>SUM(G6:G10)</f>
        <v>2261994</v>
      </c>
      <c r="H11" s="154">
        <f>SUM(H6:H10)</f>
        <v>0</v>
      </c>
      <c r="I11" s="154">
        <f>SUM(I6:I10)</f>
        <v>0</v>
      </c>
      <c r="J11" s="154">
        <f>SUM(J6:J10)</f>
        <v>250191</v>
      </c>
      <c r="K11" s="154">
        <f>SUM(K6:K10)</f>
        <v>1168</v>
      </c>
      <c r="L11" s="156">
        <f>IFERROR(K11/J11,"-")</f>
        <v>0.0046684333169459</v>
      </c>
      <c r="M11" s="157">
        <f>SUM(M6:M10)</f>
        <v>39</v>
      </c>
      <c r="N11" s="157">
        <f>SUM(N6:N10)</f>
        <v>456</v>
      </c>
      <c r="O11" s="156">
        <f>IFERROR(M11/K11,"-")</f>
        <v>0.033390410958904</v>
      </c>
      <c r="P11" s="158">
        <f>IFERROR(G11/K11,"-")</f>
        <v>1936.6386986301</v>
      </c>
      <c r="Q11" s="159">
        <f>SUM(Q6:Q10)</f>
        <v>150</v>
      </c>
      <c r="R11" s="156">
        <f>IFERROR(Q11/K11,"-")</f>
        <v>0.12842465753425</v>
      </c>
      <c r="S11" s="209">
        <f>SUM(S6:S10)</f>
        <v>8879000</v>
      </c>
      <c r="T11" s="209">
        <f>IFERROR(S11/K11,"-")</f>
        <v>7601.8835616438</v>
      </c>
      <c r="U11" s="209">
        <f>IFERROR(S11/Q11,"-")</f>
        <v>59193.333333333</v>
      </c>
      <c r="V11" s="209">
        <f>S11-G11</f>
        <v>6617006</v>
      </c>
      <c r="W11" s="160">
        <f>S11/G11</f>
        <v>3.9252977682523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7"/>
    <mergeCell ref="G6:G7"/>
    <mergeCell ref="P6:P7"/>
    <mergeCell ref="V6:V7"/>
    <mergeCell ref="W6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