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  <sheet name="DVD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<sst xmlns="http://schemas.openxmlformats.org/spreadsheetml/2006/main" uniqueCount="87">
  <si>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</si>
  <si>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</si>
  <si>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</si>
  <si>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</si>
  <si>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</si>
  <si>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</si>
  <si>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</si>
  <si>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</si>
  <si>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</si>
  <si>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</si>
  <si>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</si>
  <si>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</si>
  <si>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</si>
  <si>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</si>
  <si>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</si>
  <si>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</si>
  <si>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</si>
  <si>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</si>
  <si>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</si>
  <si>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</si>
  <si>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</si>
  <si>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</si>
  <si>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</si>
  <si>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</si>
  <si>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DVD</t>
  </si>
  <si>
    <t>02月</t>
  </si>
  <si>
    <t>わくドキ</t>
  </si>
  <si>
    <t>最終更新日</t>
  </si>
  <si>
    <t>05月28日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</si>
  <si>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</si>
  <si>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</si>
  <si>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</si>
  <si>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</si>
  <si>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</si>
  <si>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</si>
  <si>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</si>
  <si>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</si>
  <si>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</si>
  <si>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</si>
  <si>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</si>
  <si>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</si>
  <si>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</si>
  <si>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</si>
  <si>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</si>
  <si>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</si>
  <si>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</si>
  <si>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</si>
  <si>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</si>
  <si>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</si>
  <si>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</si>
  <si>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</si>
  <si>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</si>
  <si>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</si>
  <si>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</si>
  <si>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</si>
  <si>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</si>
  <si>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</si>
  <si>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</si>
  <si>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</si>
  <si>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</si>
  <si>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</si>
  <si>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ac120</t>
  </si>
  <si>
    <t>大洋図書</t>
  </si>
  <si>
    <t>1P記事(緒方泰子さん）</t>
  </si>
  <si>
    <t>lp03_f</t>
  </si>
  <si>
    <t>金のEX DVD</t>
  </si>
  <si>
    <t>表4　4C1P</t>
  </si>
  <si>
    <t>2月18日(木)</t>
  </si>
  <si>
    <t>ac121</t>
  </si>
  <si>
    <t>空電</t>
  </si>
  <si>
    <t>ac122</t>
  </si>
  <si>
    <t>2P_対談風_わくドキ</t>
  </si>
  <si>
    <t>臨時増刊ラヴァーズ</t>
  </si>
  <si>
    <t>4C2P</t>
  </si>
  <si>
    <t>2月22日(月)</t>
  </si>
  <si>
    <t>ac123</t>
  </si>
  <si>
    <t>雑誌 TOTAL</t>
  </si>
  <si>
    <t>●DVD 広告</t>
  </si>
  <si>
    <t>pw127</t>
  </si>
  <si>
    <t>三和出版</t>
  </si>
  <si>
    <t>DVD漫画けんじ</t>
  </si>
  <si>
    <t>A4、全国書店売、1480円、3万部</t>
  </si>
  <si>
    <t>lp07</t>
  </si>
  <si>
    <t>究極美女プレステージSP</t>
  </si>
  <si>
    <t>DVD貼付面4C1/3P</t>
  </si>
  <si>
    <t>pw128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</si>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</sst>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160000</v>
      </c>
      <c r="E6" s="81">
        <v>178</v>
      </c>
      <c r="F6" s="81">
        <v>88</v>
      </c>
      <c r="G6" s="81">
        <v>227</v>
      </c>
      <c r="H6" s="91">
        <v>57</v>
      </c>
      <c r="I6" s="92">
        <v>0</v>
      </c>
      <c r="J6" s="145">
        <f>H6+I6</f>
        <v>57</v>
      </c>
      <c r="K6" s="82">
        <f>IFERROR(J6/G6,"-")</f>
        <v>0.2511013215859</v>
      </c>
      <c r="L6" s="81">
        <v>9</v>
      </c>
      <c r="M6" s="81">
        <v>22</v>
      </c>
      <c r="N6" s="82">
        <f>IFERROR(L6/J6,"-")</f>
        <v>0.15789473684211</v>
      </c>
      <c r="O6" s="83">
        <f>IFERROR(D6/J6,"-")</f>
        <v>2807.0175438596</v>
      </c>
      <c r="P6" s="84">
        <v>17</v>
      </c>
      <c r="Q6" s="82">
        <f>IFERROR(P6/J6,"-")</f>
        <v>0.29824561403509</v>
      </c>
      <c r="R6" s="200">
        <v>384000</v>
      </c>
      <c r="S6" s="201">
        <f>IFERROR(R6/J6,"-")</f>
        <v>6736.8421052632</v>
      </c>
      <c r="T6" s="201">
        <f>IFERROR(R6/P6,"-")</f>
        <v>22588.235294118</v>
      </c>
      <c r="U6" s="195">
        <f>IFERROR(R6-D6,"-")</f>
        <v>224000</v>
      </c>
      <c r="V6" s="85">
        <f>R6/D6</f>
        <v>2.4</v>
      </c>
      <c r="W6" s="79"/>
      <c r="X6" s="144"/>
    </row>
    <row r="7" spans="1:24">
      <c r="A7" s="80"/>
      <c r="B7" s="86" t="s">
        <v>24</v>
      </c>
      <c r="C7" s="86">
        <v>2</v>
      </c>
      <c r="D7" s="195">
        <v>75000</v>
      </c>
      <c r="E7" s="81">
        <v>58</v>
      </c>
      <c r="F7" s="81">
        <v>39</v>
      </c>
      <c r="G7" s="81">
        <v>58</v>
      </c>
      <c r="H7" s="91">
        <v>16</v>
      </c>
      <c r="I7" s="92">
        <v>1</v>
      </c>
      <c r="J7" s="145">
        <f>H7+I7</f>
        <v>17</v>
      </c>
      <c r="K7" s="82">
        <f>IFERROR(J7/G7,"-")</f>
        <v>0.29310344827586</v>
      </c>
      <c r="L7" s="81">
        <v>0</v>
      </c>
      <c r="M7" s="81">
        <v>8</v>
      </c>
      <c r="N7" s="82">
        <f>IFERROR(L7/J7,"-")</f>
        <v>0</v>
      </c>
      <c r="O7" s="83">
        <f>IFERROR(D7/J7,"-")</f>
        <v>4411.7647058824</v>
      </c>
      <c r="P7" s="84">
        <v>2</v>
      </c>
      <c r="Q7" s="82">
        <f>IFERROR(P7/J7,"-")</f>
        <v>0.11764705882353</v>
      </c>
      <c r="R7" s="200">
        <v>6000</v>
      </c>
      <c r="S7" s="201">
        <f>IFERROR(R7/J7,"-")</f>
        <v>352.94117647059</v>
      </c>
      <c r="T7" s="201">
        <f>IFERROR(R7/P7,"-")</f>
        <v>3000</v>
      </c>
      <c r="U7" s="195">
        <f>IFERROR(R7-D7,"-")</f>
        <v>-69000</v>
      </c>
      <c r="V7" s="85">
        <f>R7/D7</f>
        <v>0.08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235000</v>
      </c>
      <c r="E10" s="41">
        <f>SUM(E6:E8)</f>
        <v>236</v>
      </c>
      <c r="F10" s="41">
        <f>SUM(F6:F8)</f>
        <v>127</v>
      </c>
      <c r="G10" s="41">
        <f>SUM(G6:G8)</f>
        <v>285</v>
      </c>
      <c r="H10" s="41">
        <f>SUM(H6:H8)</f>
        <v>73</v>
      </c>
      <c r="I10" s="41">
        <f>SUM(I6:I8)</f>
        <v>1</v>
      </c>
      <c r="J10" s="41">
        <f>SUM(J6:J8)</f>
        <v>74</v>
      </c>
      <c r="K10" s="42">
        <f>IFERROR(J10/G10,"-")</f>
        <v>0.25964912280702</v>
      </c>
      <c r="L10" s="78">
        <f>SUM(L6:L8)</f>
        <v>9</v>
      </c>
      <c r="M10" s="78">
        <f>SUM(M6:M8)</f>
        <v>30</v>
      </c>
      <c r="N10" s="42">
        <f>IFERROR(L10/J10,"-")</f>
        <v>0.12162162162162</v>
      </c>
      <c r="O10" s="43">
        <f>IFERROR(D10/J10,"-")</f>
        <v>3175.6756756757</v>
      </c>
      <c r="P10" s="44">
        <f>SUM(P6:P8)</f>
        <v>19</v>
      </c>
      <c r="Q10" s="42">
        <f>IFERROR(P10/J10,"-")</f>
        <v>0.25675675675676</v>
      </c>
      <c r="R10" s="45">
        <f>SUM(R6:R8)</f>
        <v>390000</v>
      </c>
      <c r="S10" s="45">
        <f>IFERROR(R10/J10,"-")</f>
        <v>5270.2702702703</v>
      </c>
      <c r="T10" s="45">
        <f>IFERROR(R10/P10,"-")</f>
        <v>20526.315789474</v>
      </c>
      <c r="U10" s="46">
        <f>SUM(U6:U8)</f>
        <v>155000</v>
      </c>
      <c r="V10" s="47">
        <f>IFERROR(R10/D10,"-")</f>
        <v>1.6595744680851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2.3058823529412</v>
      </c>
      <c r="B6" s="203" t="s">
        <v>61</v>
      </c>
      <c r="C6" s="203" t="s">
        <v>62</v>
      </c>
      <c r="D6" s="203" t="s">
        <v>63</v>
      </c>
      <c r="E6" s="203"/>
      <c r="F6" s="203" t="s">
        <v>64</v>
      </c>
      <c r="G6" s="203" t="s">
        <v>65</v>
      </c>
      <c r="H6" s="90" t="s">
        <v>66</v>
      </c>
      <c r="I6" s="90" t="s">
        <v>67</v>
      </c>
      <c r="J6" s="188">
        <v>85000</v>
      </c>
      <c r="K6" s="81">
        <v>12</v>
      </c>
      <c r="L6" s="81">
        <v>0</v>
      </c>
      <c r="M6" s="81">
        <v>55</v>
      </c>
      <c r="N6" s="91">
        <v>7</v>
      </c>
      <c r="O6" s="92">
        <v>0</v>
      </c>
      <c r="P6" s="93">
        <f>N6+O6</f>
        <v>7</v>
      </c>
      <c r="Q6" s="82">
        <f>IFERROR(P6/M6,"-")</f>
        <v>0.12727272727273</v>
      </c>
      <c r="R6" s="81">
        <v>4</v>
      </c>
      <c r="S6" s="81">
        <v>2</v>
      </c>
      <c r="T6" s="82">
        <f>IFERROR(S6/(O6+P6),"-")</f>
        <v>0.28571428571429</v>
      </c>
      <c r="U6" s="182">
        <f>IFERROR(J6/SUM(P6:P7),"-")</f>
        <v>4473.6842105263</v>
      </c>
      <c r="V6" s="84">
        <v>3</v>
      </c>
      <c r="W6" s="82">
        <f>IF(P6=0,"-",V6/P6)</f>
        <v>0.42857142857143</v>
      </c>
      <c r="X6" s="186">
        <v>24000</v>
      </c>
      <c r="Y6" s="187">
        <f>IFERROR(X6/P6,"-")</f>
        <v>3428.5714285714</v>
      </c>
      <c r="Z6" s="187">
        <f>IFERROR(X6/V6,"-")</f>
        <v>8000</v>
      </c>
      <c r="AA6" s="188">
        <f>SUM(X6:X7)-SUM(J6:J7)</f>
        <v>111000</v>
      </c>
      <c r="AB6" s="85">
        <f>SUM(X6:X7)/SUM(J6:J7)</f>
        <v>2.3058823529412</v>
      </c>
      <c r="AC6" s="79"/>
      <c r="AD6" s="94">
        <v>1</v>
      </c>
      <c r="AE6" s="95">
        <f>IF(P6=0,"",IF(AD6=0,"",(AD6/P6)))</f>
        <v>0.14285714285714</v>
      </c>
      <c r="AF6" s="94">
        <v>1</v>
      </c>
      <c r="AG6" s="96">
        <f>IFERROR(AF6/AD6,"-")</f>
        <v>1</v>
      </c>
      <c r="AH6" s="97">
        <v>1000</v>
      </c>
      <c r="AI6" s="98">
        <f>IFERROR(AH6/AD6,"-")</f>
        <v>1000</v>
      </c>
      <c r="AJ6" s="99">
        <v>1</v>
      </c>
      <c r="AK6" s="99"/>
      <c r="AL6" s="99"/>
      <c r="AM6" s="100">
        <v>1</v>
      </c>
      <c r="AN6" s="101">
        <f>IF(P6=0,"",IF(AM6=0,"",(AM6/P6)))</f>
        <v>0.14285714285714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4</v>
      </c>
      <c r="BF6" s="113">
        <f>IF(P6=0,"",IF(BE6=0,"",(BE6/P6)))</f>
        <v>0.57142857142857</v>
      </c>
      <c r="BG6" s="112">
        <v>2</v>
      </c>
      <c r="BH6" s="114">
        <f>IFERROR(BG6/BE6,"-")</f>
        <v>0.5</v>
      </c>
      <c r="BI6" s="115">
        <v>23000</v>
      </c>
      <c r="BJ6" s="116">
        <f>IFERROR(BI6/BE6,"-")</f>
        <v>5750</v>
      </c>
      <c r="BK6" s="117"/>
      <c r="BL6" s="117">
        <v>2</v>
      </c>
      <c r="BM6" s="117"/>
      <c r="BN6" s="119">
        <v>1</v>
      </c>
      <c r="BO6" s="120">
        <f>IF(P6=0,"",IF(BN6=0,"",(BN6/P6)))</f>
        <v>0.14285714285714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3</v>
      </c>
      <c r="CP6" s="141">
        <v>24000</v>
      </c>
      <c r="CQ6" s="141">
        <v>15000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53</v>
      </c>
      <c r="L7" s="81">
        <v>36</v>
      </c>
      <c r="M7" s="81">
        <v>38</v>
      </c>
      <c r="N7" s="91">
        <v>12</v>
      </c>
      <c r="O7" s="92">
        <v>0</v>
      </c>
      <c r="P7" s="93">
        <f>N7+O7</f>
        <v>12</v>
      </c>
      <c r="Q7" s="82">
        <f>IFERROR(P7/M7,"-")</f>
        <v>0.31578947368421</v>
      </c>
      <c r="R7" s="81">
        <v>1</v>
      </c>
      <c r="S7" s="81">
        <v>8</v>
      </c>
      <c r="T7" s="82">
        <f>IFERROR(S7/(O7+P7),"-")</f>
        <v>0.66666666666667</v>
      </c>
      <c r="U7" s="182"/>
      <c r="V7" s="84">
        <v>3</v>
      </c>
      <c r="W7" s="82">
        <f>IF(P7=0,"-",V7/P7)</f>
        <v>0.25</v>
      </c>
      <c r="X7" s="186">
        <v>172000</v>
      </c>
      <c r="Y7" s="187">
        <f>IFERROR(X7/P7,"-")</f>
        <v>14333.333333333</v>
      </c>
      <c r="Z7" s="187">
        <f>IFERROR(X7/V7,"-")</f>
        <v>57333.333333333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0.083333333333333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0.16666666666667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0.083333333333333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0.41666666666667</v>
      </c>
      <c r="BP7" s="121">
        <v>1</v>
      </c>
      <c r="BQ7" s="122">
        <f>IFERROR(BP7/BN7,"-")</f>
        <v>0.2</v>
      </c>
      <c r="BR7" s="123">
        <v>102000</v>
      </c>
      <c r="BS7" s="124">
        <f>IFERROR(BR7/BN7,"-")</f>
        <v>20400</v>
      </c>
      <c r="BT7" s="125"/>
      <c r="BU7" s="125"/>
      <c r="BV7" s="125">
        <v>1</v>
      </c>
      <c r="BW7" s="126">
        <v>3</v>
      </c>
      <c r="BX7" s="127">
        <f>IF(P7=0,"",IF(BW7=0,"",(BW7/P7)))</f>
        <v>0.25</v>
      </c>
      <c r="BY7" s="128">
        <v>2</v>
      </c>
      <c r="BZ7" s="129">
        <f>IFERROR(BY7/BW7,"-")</f>
        <v>0.66666666666667</v>
      </c>
      <c r="CA7" s="130">
        <v>70000</v>
      </c>
      <c r="CB7" s="131">
        <f>IFERROR(CA7/BW7,"-")</f>
        <v>23333.333333333</v>
      </c>
      <c r="CC7" s="132"/>
      <c r="CD7" s="132">
        <v>1</v>
      </c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172000</v>
      </c>
      <c r="CQ7" s="141">
        <v>102000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2.5066666666667</v>
      </c>
      <c r="B8" s="203" t="s">
        <v>70</v>
      </c>
      <c r="C8" s="203" t="s">
        <v>62</v>
      </c>
      <c r="D8" s="203" t="s">
        <v>71</v>
      </c>
      <c r="E8" s="203"/>
      <c r="F8" s="203" t="s">
        <v>64</v>
      </c>
      <c r="G8" s="203" t="s">
        <v>72</v>
      </c>
      <c r="H8" s="90" t="s">
        <v>73</v>
      </c>
      <c r="I8" s="90" t="s">
        <v>74</v>
      </c>
      <c r="J8" s="188">
        <v>75000</v>
      </c>
      <c r="K8" s="81">
        <v>31</v>
      </c>
      <c r="L8" s="81">
        <v>0</v>
      </c>
      <c r="M8" s="81">
        <v>81</v>
      </c>
      <c r="N8" s="91">
        <v>16</v>
      </c>
      <c r="O8" s="92">
        <v>0</v>
      </c>
      <c r="P8" s="93">
        <f>N8+O8</f>
        <v>16</v>
      </c>
      <c r="Q8" s="82">
        <f>IFERROR(P8/M8,"-")</f>
        <v>0.19753086419753</v>
      </c>
      <c r="R8" s="81">
        <v>2</v>
      </c>
      <c r="S8" s="81">
        <v>9</v>
      </c>
      <c r="T8" s="82">
        <f>IFERROR(S8/(O8+P8),"-")</f>
        <v>0.5625</v>
      </c>
      <c r="U8" s="182">
        <f>IFERROR(J8/SUM(P8:P9),"-")</f>
        <v>1973.6842105263</v>
      </c>
      <c r="V8" s="84">
        <v>5</v>
      </c>
      <c r="W8" s="82">
        <f>IF(P8=0,"-",V8/P8)</f>
        <v>0.3125</v>
      </c>
      <c r="X8" s="186">
        <v>154000</v>
      </c>
      <c r="Y8" s="187">
        <f>IFERROR(X8/P8,"-")</f>
        <v>9625</v>
      </c>
      <c r="Z8" s="187">
        <f>IFERROR(X8/V8,"-")</f>
        <v>30800</v>
      </c>
      <c r="AA8" s="188">
        <f>SUM(X8:X9)-SUM(J8:J9)</f>
        <v>113000</v>
      </c>
      <c r="AB8" s="85">
        <f>SUM(X8:X9)/SUM(J8:J9)</f>
        <v>2.5066666666667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0.0625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0.0625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6</v>
      </c>
      <c r="BF8" s="113">
        <f>IF(P8=0,"",IF(BE8=0,"",(BE8/P8)))</f>
        <v>0.375</v>
      </c>
      <c r="BG8" s="112">
        <v>1</v>
      </c>
      <c r="BH8" s="114">
        <f>IFERROR(BG8/BE8,"-")</f>
        <v>0.16666666666667</v>
      </c>
      <c r="BI8" s="115">
        <v>3000</v>
      </c>
      <c r="BJ8" s="116">
        <f>IFERROR(BI8/BE8,"-")</f>
        <v>500</v>
      </c>
      <c r="BK8" s="117">
        <v>1</v>
      </c>
      <c r="BL8" s="117"/>
      <c r="BM8" s="117"/>
      <c r="BN8" s="119">
        <v>3</v>
      </c>
      <c r="BO8" s="120">
        <f>IF(P8=0,"",IF(BN8=0,"",(BN8/P8)))</f>
        <v>0.1875</v>
      </c>
      <c r="BP8" s="121">
        <v>1</v>
      </c>
      <c r="BQ8" s="122">
        <f>IFERROR(BP8/BN8,"-")</f>
        <v>0.33333333333333</v>
      </c>
      <c r="BR8" s="123">
        <v>3000</v>
      </c>
      <c r="BS8" s="124">
        <f>IFERROR(BR8/BN8,"-")</f>
        <v>1000</v>
      </c>
      <c r="BT8" s="125">
        <v>1</v>
      </c>
      <c r="BU8" s="125"/>
      <c r="BV8" s="125"/>
      <c r="BW8" s="126">
        <v>4</v>
      </c>
      <c r="BX8" s="127">
        <f>IF(P8=0,"",IF(BW8=0,"",(BW8/P8)))</f>
        <v>0.25</v>
      </c>
      <c r="BY8" s="128">
        <v>2</v>
      </c>
      <c r="BZ8" s="129">
        <f>IFERROR(BY8/BW8,"-")</f>
        <v>0.5</v>
      </c>
      <c r="CA8" s="130">
        <v>68000</v>
      </c>
      <c r="CB8" s="131">
        <f>IFERROR(CA8/BW8,"-")</f>
        <v>17000</v>
      </c>
      <c r="CC8" s="132"/>
      <c r="CD8" s="132">
        <v>1</v>
      </c>
      <c r="CE8" s="132">
        <v>1</v>
      </c>
      <c r="CF8" s="133">
        <v>1</v>
      </c>
      <c r="CG8" s="134">
        <f>IF(P8=0,"",IF(CF8=0,"",(CF8/P8)))</f>
        <v>0.0625</v>
      </c>
      <c r="CH8" s="135">
        <v>1</v>
      </c>
      <c r="CI8" s="136">
        <f>IFERROR(CH8/CF8,"-")</f>
        <v>1</v>
      </c>
      <c r="CJ8" s="137">
        <v>80000</v>
      </c>
      <c r="CK8" s="138">
        <f>IFERROR(CJ8/CF8,"-")</f>
        <v>80000</v>
      </c>
      <c r="CL8" s="139"/>
      <c r="CM8" s="139"/>
      <c r="CN8" s="139">
        <v>1</v>
      </c>
      <c r="CO8" s="140">
        <v>5</v>
      </c>
      <c r="CP8" s="141">
        <v>154000</v>
      </c>
      <c r="CQ8" s="141">
        <v>80000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/>
      <c r="E9" s="203"/>
      <c r="F9" s="203" t="s">
        <v>69</v>
      </c>
      <c r="G9" s="203"/>
      <c r="H9" s="90"/>
      <c r="I9" s="90"/>
      <c r="J9" s="188"/>
      <c r="K9" s="81">
        <v>82</v>
      </c>
      <c r="L9" s="81">
        <v>52</v>
      </c>
      <c r="M9" s="81">
        <v>53</v>
      </c>
      <c r="N9" s="91">
        <v>22</v>
      </c>
      <c r="O9" s="92">
        <v>0</v>
      </c>
      <c r="P9" s="93">
        <f>N9+O9</f>
        <v>22</v>
      </c>
      <c r="Q9" s="82">
        <f>IFERROR(P9/M9,"-")</f>
        <v>0.41509433962264</v>
      </c>
      <c r="R9" s="81">
        <v>2</v>
      </c>
      <c r="S9" s="81">
        <v>3</v>
      </c>
      <c r="T9" s="82">
        <f>IFERROR(S9/(O9+P9),"-")</f>
        <v>0.13636363636364</v>
      </c>
      <c r="U9" s="182"/>
      <c r="V9" s="84">
        <v>6</v>
      </c>
      <c r="W9" s="82">
        <f>IF(P9=0,"-",V9/P9)</f>
        <v>0.27272727272727</v>
      </c>
      <c r="X9" s="186">
        <v>34000</v>
      </c>
      <c r="Y9" s="187">
        <f>IFERROR(X9/P9,"-")</f>
        <v>1545.4545454545</v>
      </c>
      <c r="Z9" s="187">
        <f>IFERROR(X9/V9,"-")</f>
        <v>5666.6666666667</v>
      </c>
      <c r="AA9" s="188"/>
      <c r="AB9" s="85"/>
      <c r="AC9" s="79"/>
      <c r="AD9" s="94">
        <v>2</v>
      </c>
      <c r="AE9" s="95">
        <f>IF(P9=0,"",IF(AD9=0,"",(AD9/P9)))</f>
        <v>0.090909090909091</v>
      </c>
      <c r="AF9" s="94"/>
      <c r="AG9" s="96">
        <f>IFERROR(AF9/AD9,"-")</f>
        <v>0</v>
      </c>
      <c r="AH9" s="97"/>
      <c r="AI9" s="98">
        <f>IFERROR(AH9/AD9,"-")</f>
        <v>0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>
        <v>3</v>
      </c>
      <c r="AW9" s="107">
        <f>IF(P9=0,"",IF(AV9=0,"",(AV9/P9)))</f>
        <v>0.13636363636364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5</v>
      </c>
      <c r="BF9" s="113">
        <f>IF(P9=0,"",IF(BE9=0,"",(BE9/P9)))</f>
        <v>0.22727272727273</v>
      </c>
      <c r="BG9" s="112">
        <v>3</v>
      </c>
      <c r="BH9" s="114">
        <f>IFERROR(BG9/BE9,"-")</f>
        <v>0.6</v>
      </c>
      <c r="BI9" s="115">
        <v>14000</v>
      </c>
      <c r="BJ9" s="116">
        <f>IFERROR(BI9/BE9,"-")</f>
        <v>2800</v>
      </c>
      <c r="BK9" s="117">
        <v>2</v>
      </c>
      <c r="BL9" s="117">
        <v>1</v>
      </c>
      <c r="BM9" s="117"/>
      <c r="BN9" s="119">
        <v>9</v>
      </c>
      <c r="BO9" s="120">
        <f>IF(P9=0,"",IF(BN9=0,"",(BN9/P9)))</f>
        <v>0.40909090909091</v>
      </c>
      <c r="BP9" s="121">
        <v>3</v>
      </c>
      <c r="BQ9" s="122">
        <f>IFERROR(BP9/BN9,"-")</f>
        <v>0.33333333333333</v>
      </c>
      <c r="BR9" s="123">
        <v>18000</v>
      </c>
      <c r="BS9" s="124">
        <f>IFERROR(BR9/BN9,"-")</f>
        <v>2000</v>
      </c>
      <c r="BT9" s="125">
        <v>2</v>
      </c>
      <c r="BU9" s="125">
        <v>1</v>
      </c>
      <c r="BV9" s="125"/>
      <c r="BW9" s="126">
        <v>2</v>
      </c>
      <c r="BX9" s="127">
        <f>IF(P9=0,"",IF(BW9=0,"",(BW9/P9)))</f>
        <v>0.090909090909091</v>
      </c>
      <c r="BY9" s="128">
        <v>1</v>
      </c>
      <c r="BZ9" s="129">
        <f>IFERROR(BY9/BW9,"-")</f>
        <v>0.5</v>
      </c>
      <c r="CA9" s="130">
        <v>2000</v>
      </c>
      <c r="CB9" s="131">
        <f>IFERROR(CA9/BW9,"-")</f>
        <v>1000</v>
      </c>
      <c r="CC9" s="132">
        <v>1</v>
      </c>
      <c r="CD9" s="132"/>
      <c r="CE9" s="132"/>
      <c r="CF9" s="133">
        <v>1</v>
      </c>
      <c r="CG9" s="134">
        <f>IF(P9=0,"",IF(CF9=0,"",(CF9/P9)))</f>
        <v>0.045454545454545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6</v>
      </c>
      <c r="CP9" s="141">
        <v>34000</v>
      </c>
      <c r="CQ9" s="141">
        <v>10000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2.4</v>
      </c>
      <c r="B12" s="39"/>
      <c r="C12" s="39"/>
      <c r="D12" s="39"/>
      <c r="E12" s="39"/>
      <c r="F12" s="39"/>
      <c r="G12" s="40" t="s">
        <v>76</v>
      </c>
      <c r="H12" s="40"/>
      <c r="I12" s="40"/>
      <c r="J12" s="190">
        <f>SUM(J6:J11)</f>
        <v>160000</v>
      </c>
      <c r="K12" s="41">
        <f>SUM(K6:K11)</f>
        <v>178</v>
      </c>
      <c r="L12" s="41">
        <f>SUM(L6:L11)</f>
        <v>88</v>
      </c>
      <c r="M12" s="41">
        <f>SUM(M6:M11)</f>
        <v>227</v>
      </c>
      <c r="N12" s="41">
        <f>SUM(N6:N11)</f>
        <v>57</v>
      </c>
      <c r="O12" s="41">
        <f>SUM(O6:O11)</f>
        <v>0</v>
      </c>
      <c r="P12" s="41">
        <f>SUM(P6:P11)</f>
        <v>57</v>
      </c>
      <c r="Q12" s="42">
        <f>IFERROR(P12/M12,"-")</f>
        <v>0.2511013215859</v>
      </c>
      <c r="R12" s="78">
        <f>SUM(R6:R11)</f>
        <v>9</v>
      </c>
      <c r="S12" s="78">
        <f>SUM(S6:S11)</f>
        <v>22</v>
      </c>
      <c r="T12" s="42">
        <f>IFERROR(R12/P12,"-")</f>
        <v>0.15789473684211</v>
      </c>
      <c r="U12" s="184">
        <f>IFERROR(J12/P12,"-")</f>
        <v>2807.0175438596</v>
      </c>
      <c r="V12" s="44">
        <f>SUM(V6:V11)</f>
        <v>17</v>
      </c>
      <c r="W12" s="42">
        <f>IFERROR(V12/P12,"-")</f>
        <v>0.29824561403509</v>
      </c>
      <c r="X12" s="190">
        <f>SUM(X6:X11)</f>
        <v>384000</v>
      </c>
      <c r="Y12" s="190">
        <f>IFERROR(X12/P12,"-")</f>
        <v>6736.8421052632</v>
      </c>
      <c r="Z12" s="190">
        <f>IFERROR(X12/V12,"-")</f>
        <v>22588.235294118</v>
      </c>
      <c r="AA12" s="190">
        <f>X12-J12</f>
        <v>224000</v>
      </c>
      <c r="AB12" s="47">
        <f>X12/J12</f>
        <v>2.4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77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0.08</v>
      </c>
      <c r="B6" s="203" t="s">
        <v>78</v>
      </c>
      <c r="C6" s="203" t="s">
        <v>79</v>
      </c>
      <c r="D6" s="203" t="s">
        <v>80</v>
      </c>
      <c r="E6" s="203" t="s">
        <v>81</v>
      </c>
      <c r="F6" s="203" t="s">
        <v>82</v>
      </c>
      <c r="G6" s="203" t="s">
        <v>83</v>
      </c>
      <c r="H6" s="90" t="s">
        <v>84</v>
      </c>
      <c r="I6" s="90" t="s">
        <v>67</v>
      </c>
      <c r="J6" s="188">
        <v>75000</v>
      </c>
      <c r="K6" s="81">
        <v>4</v>
      </c>
      <c r="L6" s="81">
        <v>0</v>
      </c>
      <c r="M6" s="81">
        <v>26</v>
      </c>
      <c r="N6" s="91">
        <v>3</v>
      </c>
      <c r="O6" s="92">
        <v>0</v>
      </c>
      <c r="P6" s="93">
        <f>N6+O6</f>
        <v>3</v>
      </c>
      <c r="Q6" s="82">
        <f>IFERROR(P6/M6,"-")</f>
        <v>0.11538461538462</v>
      </c>
      <c r="R6" s="81">
        <v>0</v>
      </c>
      <c r="S6" s="81">
        <v>2</v>
      </c>
      <c r="T6" s="82">
        <f>IFERROR(S6/(O6+P6),"-")</f>
        <v>0.66666666666667</v>
      </c>
      <c r="U6" s="182">
        <f>IFERROR(J6/SUM(P6:P7),"-")</f>
        <v>4411.7647058824</v>
      </c>
      <c r="V6" s="84">
        <v>1</v>
      </c>
      <c r="W6" s="82">
        <f>IF(P6=0,"-",V6/P6)</f>
        <v>0.33333333333333</v>
      </c>
      <c r="X6" s="186">
        <v>3000</v>
      </c>
      <c r="Y6" s="187">
        <f>IFERROR(X6/P6,"-")</f>
        <v>1000</v>
      </c>
      <c r="Z6" s="187">
        <f>IFERROR(X6/V6,"-")</f>
        <v>3000</v>
      </c>
      <c r="AA6" s="188">
        <f>SUM(X6:X7)-SUM(J6:J7)</f>
        <v>-69000</v>
      </c>
      <c r="AB6" s="85">
        <f>SUM(X6:X7)/SUM(J6:J7)</f>
        <v>0.08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1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0.33333333333333</v>
      </c>
      <c r="BP6" s="121">
        <v>1</v>
      </c>
      <c r="BQ6" s="122">
        <f>IFERROR(BP6/BN6,"-")</f>
        <v>1</v>
      </c>
      <c r="BR6" s="123">
        <v>3000</v>
      </c>
      <c r="BS6" s="124">
        <f>IFERROR(BR6/BN6,"-")</f>
        <v>3000</v>
      </c>
      <c r="BT6" s="125">
        <v>1</v>
      </c>
      <c r="BU6" s="125"/>
      <c r="BV6" s="125"/>
      <c r="BW6" s="126">
        <v>1</v>
      </c>
      <c r="BX6" s="127">
        <f>IF(P6=0,"",IF(BW6=0,"",(BW6/P6)))</f>
        <v>0.33333333333333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85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54</v>
      </c>
      <c r="L7" s="81">
        <v>39</v>
      </c>
      <c r="M7" s="81">
        <v>32</v>
      </c>
      <c r="N7" s="91">
        <v>13</v>
      </c>
      <c r="O7" s="92">
        <v>1</v>
      </c>
      <c r="P7" s="93">
        <f>N7+O7</f>
        <v>14</v>
      </c>
      <c r="Q7" s="82">
        <f>IFERROR(P7/M7,"-")</f>
        <v>0.4375</v>
      </c>
      <c r="R7" s="81">
        <v>0</v>
      </c>
      <c r="S7" s="81">
        <v>6</v>
      </c>
      <c r="T7" s="82">
        <f>IFERROR(S7/(O7+P7),"-")</f>
        <v>0.4</v>
      </c>
      <c r="U7" s="182"/>
      <c r="V7" s="84">
        <v>1</v>
      </c>
      <c r="W7" s="82">
        <f>IF(P7=0,"-",V7/P7)</f>
        <v>0.071428571428571</v>
      </c>
      <c r="X7" s="186">
        <v>3000</v>
      </c>
      <c r="Y7" s="187">
        <f>IFERROR(X7/P7,"-")</f>
        <v>214.28571428571</v>
      </c>
      <c r="Z7" s="187">
        <f>IFERROR(X7/V7,"-")</f>
        <v>3000</v>
      </c>
      <c r="AA7" s="188"/>
      <c r="AB7" s="85"/>
      <c r="AC7" s="79"/>
      <c r="AD7" s="94">
        <v>1</v>
      </c>
      <c r="AE7" s="95">
        <f>IF(P7=0,"",IF(AD7=0,"",(AD7/P7)))</f>
        <v>0.071428571428571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2</v>
      </c>
      <c r="AN7" s="101">
        <f>IF(P7=0,"",IF(AM7=0,"",(AM7/P7)))</f>
        <v>0.14285714285714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0.071428571428571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0.071428571428571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6</v>
      </c>
      <c r="BO7" s="120">
        <f>IF(P7=0,"",IF(BN7=0,"",(BN7/P7)))</f>
        <v>0.42857142857143</v>
      </c>
      <c r="BP7" s="121">
        <v>1</v>
      </c>
      <c r="BQ7" s="122">
        <f>IFERROR(BP7/BN7,"-")</f>
        <v>0.16666666666667</v>
      </c>
      <c r="BR7" s="123">
        <v>3000</v>
      </c>
      <c r="BS7" s="124">
        <f>IFERROR(BR7/BN7,"-")</f>
        <v>500</v>
      </c>
      <c r="BT7" s="125">
        <v>1</v>
      </c>
      <c r="BU7" s="125"/>
      <c r="BV7" s="125"/>
      <c r="BW7" s="126">
        <v>3</v>
      </c>
      <c r="BX7" s="127">
        <f>IF(P7=0,"",IF(BW7=0,"",(BW7/P7)))</f>
        <v>0.21428571428571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3000</v>
      </c>
      <c r="CQ7" s="141">
        <v>3000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0.08</v>
      </c>
      <c r="B10" s="39"/>
      <c r="C10" s="39"/>
      <c r="D10" s="39"/>
      <c r="E10" s="39"/>
      <c r="F10" s="39"/>
      <c r="G10" s="40" t="s">
        <v>86</v>
      </c>
      <c r="H10" s="40"/>
      <c r="I10" s="40"/>
      <c r="J10" s="190">
        <f>SUM(J6:J9)</f>
        <v>75000</v>
      </c>
      <c r="K10" s="41">
        <f>SUM(K6:K9)</f>
        <v>58</v>
      </c>
      <c r="L10" s="41">
        <f>SUM(L6:L9)</f>
        <v>39</v>
      </c>
      <c r="M10" s="41">
        <f>SUM(M6:M9)</f>
        <v>58</v>
      </c>
      <c r="N10" s="41">
        <f>SUM(N6:N9)</f>
        <v>16</v>
      </c>
      <c r="O10" s="41">
        <f>SUM(O6:O9)</f>
        <v>1</v>
      </c>
      <c r="P10" s="41">
        <f>SUM(P6:P9)</f>
        <v>17</v>
      </c>
      <c r="Q10" s="42">
        <f>IFERROR(P10/M10,"-")</f>
        <v>0.29310344827586</v>
      </c>
      <c r="R10" s="78">
        <f>SUM(R6:R9)</f>
        <v>0</v>
      </c>
      <c r="S10" s="78">
        <f>SUM(S6:S9)</f>
        <v>8</v>
      </c>
      <c r="T10" s="42">
        <f>IFERROR(R10/P10,"-")</f>
        <v>0</v>
      </c>
      <c r="U10" s="184">
        <f>IFERROR(J10/P10,"-")</f>
        <v>4411.7647058824</v>
      </c>
      <c r="V10" s="44">
        <f>SUM(V6:V9)</f>
        <v>2</v>
      </c>
      <c r="W10" s="42">
        <f>IFERROR(V10/P10,"-")</f>
        <v>0.11764705882353</v>
      </c>
      <c r="X10" s="190">
        <f>SUM(X6:X9)</f>
        <v>6000</v>
      </c>
      <c r="Y10" s="190">
        <f>IFERROR(X10/P10,"-")</f>
        <v>352.94117647059</v>
      </c>
      <c r="Z10" s="190">
        <f>IFERROR(X10/V10,"-")</f>
        <v>3000</v>
      </c>
      <c r="AA10" s="190">
        <f>X10-J10</f>
        <v>-69000</v>
      </c>
      <c r="AB10" s="47">
        <f>X10/J10</f>
        <v>0.08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