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<sst xmlns="http://schemas.openxmlformats.org/spreadsheetml/2006/main" uniqueCount="94">
  <si>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</si>
  <si>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</si>
  <si>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</si>
  <si>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</si>
  <si>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</si>
  <si>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</si>
  <si>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</si>
  <si>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</si>
  <si>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</si>
  <si>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</si>
  <si>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</si>
  <si>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</si>
  <si>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</si>
  <si>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</si>
  <si>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</si>
  <si>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</si>
  <si>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</si>
  <si>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</si>
  <si>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</si>
  <si>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</si>
  <si>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</si>
  <si>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</si>
  <si>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</si>
  <si>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</si>
  <si>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</si>
  <si>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</si>
  <si>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</si>
  <si>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</si>
  <si>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</si>
  <si>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</si>
  <si>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</si>
  <si>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</si>
  <si>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</si>
  <si>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</si>
  <si>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</si>
  <si>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</si>
  <si>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</si>
  <si>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</si>
  <si>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</si>
  <si>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</si>
  <si>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</si>
  <si>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</si>
  <si>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</si>
  <si>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</si>
  <si>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</si>
  <si>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</si>
  <si>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</si>
  <si>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</si>
  <si>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</si>
  <si>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</si>
  <si>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</si>
  <si>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</si>
  <si>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</si>
  <si>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</si>
  <si>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</si>
  <si>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</si>
  <si>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</si>
  <si>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</si>
  <si>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</si>
  <si>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</si>
  <si>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</si>
  <si>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ac102</t>
  </si>
  <si>
    <t>コアマガジン</t>
  </si>
  <si>
    <t>2P_対談風_わくドキ</t>
  </si>
  <si>
    <t>lp03_f</t>
  </si>
  <si>
    <t>実話BUNKA超タブー</t>
  </si>
  <si>
    <t>4C2P</t>
  </si>
  <si>
    <t>1月04日(土)</t>
  </si>
  <si>
    <t>ac103</t>
  </si>
  <si>
    <t>空電</t>
  </si>
  <si>
    <t>ac104</t>
  </si>
  <si>
    <t>マイウェイ出版</t>
  </si>
  <si>
    <t>2Pスポーツ新聞_v01_わくドキ(黒ギャル)</t>
  </si>
  <si>
    <t>超激カワ!S級MAX!</t>
  </si>
  <si>
    <t>1月27日(月)</t>
  </si>
  <si>
    <t>ac105</t>
  </si>
  <si>
    <t>雑誌 TOTAL</t>
  </si>
  <si>
    <t>●DVD 広告</t>
  </si>
  <si>
    <t>pw117</t>
  </si>
  <si>
    <t>若生出版</t>
  </si>
  <si>
    <t>DVD漫画けんじ</t>
  </si>
  <si>
    <t>A4、書店売</t>
  </si>
  <si>
    <t>lp07</t>
  </si>
  <si>
    <t>絶対美人secret</t>
  </si>
  <si>
    <t>DVD袋表4C</t>
  </si>
  <si>
    <t>1月11日(土)</t>
  </si>
  <si>
    <t>pw118</t>
  </si>
  <si>
    <t>pw119</t>
  </si>
  <si>
    <t>三和出版</t>
  </si>
  <si>
    <t>A4、全国書店売、1320円、4万部</t>
  </si>
  <si>
    <t>新春特別篇！ KMP SPECIAL</t>
  </si>
  <si>
    <t>1月17日(金)</t>
  </si>
  <si>
    <t>pw120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</si>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</sst>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110000</v>
      </c>
      <c r="E6" s="81">
        <v>71</v>
      </c>
      <c r="F6" s="81">
        <v>41</v>
      </c>
      <c r="G6" s="81">
        <v>60</v>
      </c>
      <c r="H6" s="91">
        <v>15</v>
      </c>
      <c r="I6" s="92">
        <v>0</v>
      </c>
      <c r="J6" s="145">
        <f>H6+I6</f>
        <v>15</v>
      </c>
      <c r="K6" s="82">
        <f>IFERROR(J6/G6,"-")</f>
        <v>0.25</v>
      </c>
      <c r="L6" s="81">
        <v>3</v>
      </c>
      <c r="M6" s="81">
        <v>4</v>
      </c>
      <c r="N6" s="82">
        <f>IFERROR(L6/J6,"-")</f>
        <v>0.2</v>
      </c>
      <c r="O6" s="83">
        <f>IFERROR(D6/J6,"-")</f>
        <v>7333.3333333333</v>
      </c>
      <c r="P6" s="84">
        <v>5</v>
      </c>
      <c r="Q6" s="82">
        <f>IFERROR(P6/J6,"-")</f>
        <v>0.33333333333333</v>
      </c>
      <c r="R6" s="200">
        <v>230000</v>
      </c>
      <c r="S6" s="201">
        <f>IFERROR(R6/J6,"-")</f>
        <v>15333.333333333</v>
      </c>
      <c r="T6" s="201">
        <f>IFERROR(R6/P6,"-")</f>
        <v>46000</v>
      </c>
      <c r="U6" s="195">
        <f>IFERROR(R6-D6,"-")</f>
        <v>120000</v>
      </c>
      <c r="V6" s="85">
        <f>R6/D6</f>
        <v>2.0909090909091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140000</v>
      </c>
      <c r="E7" s="81">
        <v>235</v>
      </c>
      <c r="F7" s="81">
        <v>166</v>
      </c>
      <c r="G7" s="81">
        <v>151</v>
      </c>
      <c r="H7" s="91">
        <v>57</v>
      </c>
      <c r="I7" s="92">
        <v>2</v>
      </c>
      <c r="J7" s="145">
        <f>H7+I7</f>
        <v>59</v>
      </c>
      <c r="K7" s="82">
        <f>IFERROR(J7/G7,"-")</f>
        <v>0.39072847682119</v>
      </c>
      <c r="L7" s="81">
        <v>8</v>
      </c>
      <c r="M7" s="81">
        <v>13</v>
      </c>
      <c r="N7" s="82">
        <f>IFERROR(L7/J7,"-")</f>
        <v>0.13559322033898</v>
      </c>
      <c r="O7" s="83">
        <f>IFERROR(D7/J7,"-")</f>
        <v>2372.8813559322</v>
      </c>
      <c r="P7" s="84">
        <v>5</v>
      </c>
      <c r="Q7" s="82">
        <f>IFERROR(P7/J7,"-")</f>
        <v>0.084745762711864</v>
      </c>
      <c r="R7" s="200">
        <v>1600000</v>
      </c>
      <c r="S7" s="201">
        <f>IFERROR(R7/J7,"-")</f>
        <v>27118.644067797</v>
      </c>
      <c r="T7" s="201">
        <f>IFERROR(R7/P7,"-")</f>
        <v>320000</v>
      </c>
      <c r="U7" s="195">
        <f>IFERROR(R7-D7,"-")</f>
        <v>1460000</v>
      </c>
      <c r="V7" s="85">
        <f>R7/D7</f>
        <v>11.428571428571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250000</v>
      </c>
      <c r="E10" s="41">
        <f>SUM(E6:E8)</f>
        <v>306</v>
      </c>
      <c r="F10" s="41">
        <f>SUM(F6:F8)</f>
        <v>207</v>
      </c>
      <c r="G10" s="41">
        <f>SUM(G6:G8)</f>
        <v>211</v>
      </c>
      <c r="H10" s="41">
        <f>SUM(H6:H8)</f>
        <v>72</v>
      </c>
      <c r="I10" s="41">
        <f>SUM(I6:I8)</f>
        <v>2</v>
      </c>
      <c r="J10" s="41">
        <f>SUM(J6:J8)</f>
        <v>74</v>
      </c>
      <c r="K10" s="42">
        <f>IFERROR(J10/G10,"-")</f>
        <v>0.35071090047393</v>
      </c>
      <c r="L10" s="78">
        <f>SUM(L6:L8)</f>
        <v>11</v>
      </c>
      <c r="M10" s="78">
        <f>SUM(M6:M8)</f>
        <v>17</v>
      </c>
      <c r="N10" s="42">
        <f>IFERROR(L10/J10,"-")</f>
        <v>0.14864864864865</v>
      </c>
      <c r="O10" s="43">
        <f>IFERROR(D10/J10,"-")</f>
        <v>3378.3783783784</v>
      </c>
      <c r="P10" s="44">
        <f>SUM(P6:P8)</f>
        <v>10</v>
      </c>
      <c r="Q10" s="42">
        <f>IFERROR(P10/J10,"-")</f>
        <v>0.13513513513514</v>
      </c>
      <c r="R10" s="45">
        <f>SUM(R6:R8)</f>
        <v>1830000</v>
      </c>
      <c r="S10" s="45">
        <f>IFERROR(R10/J10,"-")</f>
        <v>24729.72972973</v>
      </c>
      <c r="T10" s="45">
        <f>IFERROR(R10/P10,"-")</f>
        <v>183000</v>
      </c>
      <c r="U10" s="46">
        <f>SUM(U6:U8)</f>
        <v>1580000</v>
      </c>
      <c r="V10" s="47">
        <f>IFERROR(R10/D10,"-")</f>
        <v>7.32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3.9090909090909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55000</v>
      </c>
      <c r="K6" s="81">
        <v>9</v>
      </c>
      <c r="L6" s="81">
        <v>0</v>
      </c>
      <c r="M6" s="81">
        <v>43</v>
      </c>
      <c r="N6" s="91">
        <v>1</v>
      </c>
      <c r="O6" s="92">
        <v>0</v>
      </c>
      <c r="P6" s="93">
        <f>N6+O6</f>
        <v>1</v>
      </c>
      <c r="Q6" s="82">
        <f>IFERROR(P6/M6,"-")</f>
        <v>0.023255813953488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5000</v>
      </c>
      <c r="V6" s="84">
        <v>1</v>
      </c>
      <c r="W6" s="82">
        <f>IF(P6=0,"-",V6/P6)</f>
        <v>1</v>
      </c>
      <c r="X6" s="186">
        <v>17000</v>
      </c>
      <c r="Y6" s="187">
        <f>IFERROR(X6/P6,"-")</f>
        <v>17000</v>
      </c>
      <c r="Z6" s="187">
        <f>IFERROR(X6/V6,"-")</f>
        <v>17000</v>
      </c>
      <c r="AA6" s="188">
        <f>SUM(X6:X7)-SUM(J6:J7)</f>
        <v>160000</v>
      </c>
      <c r="AB6" s="85">
        <f>SUM(X6:X7)/SUM(J6:J7)</f>
        <v>3.9090909090909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>
        <v>1</v>
      </c>
      <c r="BH6" s="114">
        <f>IFERROR(BG6/BE6,"-")</f>
        <v>1</v>
      </c>
      <c r="BI6" s="115">
        <v>17000</v>
      </c>
      <c r="BJ6" s="116">
        <f>IFERROR(BI6/BE6,"-")</f>
        <v>17000</v>
      </c>
      <c r="BK6" s="117"/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17000</v>
      </c>
      <c r="CQ6" s="141">
        <v>17000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46</v>
      </c>
      <c r="L7" s="81">
        <v>32</v>
      </c>
      <c r="M7" s="81">
        <v>8</v>
      </c>
      <c r="N7" s="91">
        <v>10</v>
      </c>
      <c r="O7" s="92">
        <v>0</v>
      </c>
      <c r="P7" s="93">
        <f>N7+O7</f>
        <v>10</v>
      </c>
      <c r="Q7" s="82">
        <f>IFERROR(P7/M7,"-")</f>
        <v>1.25</v>
      </c>
      <c r="R7" s="81">
        <v>2</v>
      </c>
      <c r="S7" s="81">
        <v>2</v>
      </c>
      <c r="T7" s="82">
        <f>IFERROR(S7/(O7+P7),"-")</f>
        <v>0.2</v>
      </c>
      <c r="U7" s="182"/>
      <c r="V7" s="84">
        <v>3</v>
      </c>
      <c r="W7" s="82">
        <f>IF(P7=0,"-",V7/P7)</f>
        <v>0.3</v>
      </c>
      <c r="X7" s="186">
        <v>198000</v>
      </c>
      <c r="Y7" s="187">
        <f>IFERROR(X7/P7,"-")</f>
        <v>19800</v>
      </c>
      <c r="Z7" s="187">
        <f>IFERROR(X7/V7,"-")</f>
        <v>66000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</v>
      </c>
      <c r="AO7" s="100">
        <v>1</v>
      </c>
      <c r="AP7" s="102">
        <f>IFERROR(AP7/AM7,"-")</f>
        <v>0</v>
      </c>
      <c r="AQ7" s="103">
        <v>1000</v>
      </c>
      <c r="AR7" s="104">
        <f>IFERROR(AQ7/AM7,"-")</f>
        <v>1000</v>
      </c>
      <c r="AS7" s="105">
        <v>1</v>
      </c>
      <c r="AT7" s="105"/>
      <c r="AU7" s="105"/>
      <c r="AV7" s="106">
        <v>2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</v>
      </c>
      <c r="BG7" s="112">
        <v>1</v>
      </c>
      <c r="BH7" s="114">
        <f>IFERROR(BG7/BE7,"-")</f>
        <v>0.33333333333333</v>
      </c>
      <c r="BI7" s="115">
        <v>87000</v>
      </c>
      <c r="BJ7" s="116">
        <f>IFERROR(BI7/BE7,"-")</f>
        <v>29000</v>
      </c>
      <c r="BK7" s="117"/>
      <c r="BL7" s="117"/>
      <c r="BM7" s="117">
        <v>1</v>
      </c>
      <c r="BN7" s="119">
        <v>3</v>
      </c>
      <c r="BO7" s="120">
        <f>IF(P7=0,"",IF(BN7=0,"",(BN7/P7)))</f>
        <v>0.3</v>
      </c>
      <c r="BP7" s="121">
        <v>1</v>
      </c>
      <c r="BQ7" s="122">
        <f>IFERROR(BP7/BN7,"-")</f>
        <v>0.33333333333333</v>
      </c>
      <c r="BR7" s="123">
        <v>110000</v>
      </c>
      <c r="BS7" s="124">
        <f>IFERROR(BR7/BN7,"-")</f>
        <v>36666.666666667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198000</v>
      </c>
      <c r="CQ7" s="141">
        <v>110000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0.27272727272727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74</v>
      </c>
      <c r="J8" s="188">
        <v>55000</v>
      </c>
      <c r="K8" s="81">
        <v>2</v>
      </c>
      <c r="L8" s="81">
        <v>0</v>
      </c>
      <c r="M8" s="81">
        <v>6</v>
      </c>
      <c r="N8" s="91">
        <v>1</v>
      </c>
      <c r="O8" s="92">
        <v>0</v>
      </c>
      <c r="P8" s="93">
        <f>N8+O8</f>
        <v>1</v>
      </c>
      <c r="Q8" s="82">
        <f>IFERROR(P8/M8,"-")</f>
        <v>0.16666666666667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13750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-40000</v>
      </c>
      <c r="AB8" s="85">
        <f>SUM(X8:X9)/SUM(J8:J9)</f>
        <v>0.27272727272727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14</v>
      </c>
      <c r="L9" s="81">
        <v>9</v>
      </c>
      <c r="M9" s="81">
        <v>3</v>
      </c>
      <c r="N9" s="91">
        <v>3</v>
      </c>
      <c r="O9" s="92">
        <v>0</v>
      </c>
      <c r="P9" s="93">
        <f>N9+O9</f>
        <v>3</v>
      </c>
      <c r="Q9" s="82">
        <f>IFERROR(P9/M9,"-")</f>
        <v>1</v>
      </c>
      <c r="R9" s="81">
        <v>0</v>
      </c>
      <c r="S9" s="81">
        <v>2</v>
      </c>
      <c r="T9" s="82">
        <f>IFERROR(S9/(O9+P9),"-")</f>
        <v>0.66666666666667</v>
      </c>
      <c r="U9" s="182"/>
      <c r="V9" s="84">
        <v>1</v>
      </c>
      <c r="W9" s="82">
        <f>IF(P9=0,"-",V9/P9)</f>
        <v>0.33333333333333</v>
      </c>
      <c r="X9" s="186">
        <v>15000</v>
      </c>
      <c r="Y9" s="187">
        <f>IFERROR(X9/P9,"-")</f>
        <v>5000</v>
      </c>
      <c r="Z9" s="187">
        <f>IFERROR(X9/V9,"-")</f>
        <v>15000</v>
      </c>
      <c r="AA9" s="188"/>
      <c r="AB9" s="85"/>
      <c r="AC9" s="79"/>
      <c r="AD9" s="94">
        <v>1</v>
      </c>
      <c r="AE9" s="95">
        <f>IF(P9=0,"",IF(AD9=0,"",(AD9/P9)))</f>
        <v>0.33333333333333</v>
      </c>
      <c r="AF9" s="94">
        <v>1</v>
      </c>
      <c r="AG9" s="96">
        <f>IFERROR(AF9/AD9,"-")</f>
        <v>1</v>
      </c>
      <c r="AH9" s="97">
        <v>15000</v>
      </c>
      <c r="AI9" s="98">
        <f>IFERROR(AH9/AD9,"-")</f>
        <v>15000</v>
      </c>
      <c r="AJ9" s="99"/>
      <c r="AK9" s="99"/>
      <c r="AL9" s="99">
        <v>1</v>
      </c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0.33333333333333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15000</v>
      </c>
      <c r="CQ9" s="141">
        <v>15000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2.0909090909091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110000</v>
      </c>
      <c r="K12" s="41">
        <f>SUM(K6:K11)</f>
        <v>71</v>
      </c>
      <c r="L12" s="41">
        <f>SUM(L6:L11)</f>
        <v>41</v>
      </c>
      <c r="M12" s="41">
        <f>SUM(M6:M11)</f>
        <v>60</v>
      </c>
      <c r="N12" s="41">
        <f>SUM(N6:N11)</f>
        <v>15</v>
      </c>
      <c r="O12" s="41">
        <f>SUM(O6:O11)</f>
        <v>0</v>
      </c>
      <c r="P12" s="41">
        <f>SUM(P6:P11)</f>
        <v>15</v>
      </c>
      <c r="Q12" s="42">
        <f>IFERROR(P12/M12,"-")</f>
        <v>0.25</v>
      </c>
      <c r="R12" s="78">
        <f>SUM(R6:R11)</f>
        <v>3</v>
      </c>
      <c r="S12" s="78">
        <f>SUM(S6:S11)</f>
        <v>4</v>
      </c>
      <c r="T12" s="42">
        <f>IFERROR(R12/P12,"-")</f>
        <v>0.2</v>
      </c>
      <c r="U12" s="184">
        <f>IFERROR(J12/P12,"-")</f>
        <v>7333.3333333333</v>
      </c>
      <c r="V12" s="44">
        <f>SUM(V6:V11)</f>
        <v>5</v>
      </c>
      <c r="W12" s="42">
        <f>IFERROR(V12/P12,"-")</f>
        <v>0.33333333333333</v>
      </c>
      <c r="X12" s="190">
        <f>SUM(X6:X11)</f>
        <v>230000</v>
      </c>
      <c r="Y12" s="190">
        <f>IFERROR(X12/P12,"-")</f>
        <v>15333.333333333</v>
      </c>
      <c r="Z12" s="190">
        <f>IFERROR(X12/V12,"-")</f>
        <v>46000</v>
      </c>
      <c r="AA12" s="190">
        <f>X12-J12</f>
        <v>120000</v>
      </c>
      <c r="AB12" s="47">
        <f>X12/J12</f>
        <v>2.0909090909091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20.923076923077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82</v>
      </c>
      <c r="G6" s="203" t="s">
        <v>83</v>
      </c>
      <c r="H6" s="90" t="s">
        <v>84</v>
      </c>
      <c r="I6" s="204" t="s">
        <v>85</v>
      </c>
      <c r="J6" s="188">
        <v>65000</v>
      </c>
      <c r="K6" s="81">
        <v>15</v>
      </c>
      <c r="L6" s="81">
        <v>0</v>
      </c>
      <c r="M6" s="81">
        <v>30</v>
      </c>
      <c r="N6" s="91">
        <v>4</v>
      </c>
      <c r="O6" s="92">
        <v>0</v>
      </c>
      <c r="P6" s="93">
        <f>N6+O6</f>
        <v>4</v>
      </c>
      <c r="Q6" s="82">
        <f>IFERROR(P6/M6,"-")</f>
        <v>0.13333333333333</v>
      </c>
      <c r="R6" s="81">
        <v>0</v>
      </c>
      <c r="S6" s="81">
        <v>2</v>
      </c>
      <c r="T6" s="82">
        <f>IFERROR(S6/(O6+P6),"-")</f>
        <v>0.5</v>
      </c>
      <c r="U6" s="182">
        <f>IFERROR(J6/SUM(P6:P7),"-")</f>
        <v>2826.0869565217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1295000</v>
      </c>
      <c r="AB6" s="85">
        <f>SUM(X6:X7)/SUM(J6:J7)</f>
        <v>20.923076923077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103</v>
      </c>
      <c r="L7" s="81">
        <v>73</v>
      </c>
      <c r="M7" s="81">
        <v>24</v>
      </c>
      <c r="N7" s="91">
        <v>18</v>
      </c>
      <c r="O7" s="92">
        <v>1</v>
      </c>
      <c r="P7" s="93">
        <f>N7+O7</f>
        <v>19</v>
      </c>
      <c r="Q7" s="82">
        <f>IFERROR(P7/M7,"-")</f>
        <v>0.79166666666667</v>
      </c>
      <c r="R7" s="81">
        <v>2</v>
      </c>
      <c r="S7" s="81">
        <v>3</v>
      </c>
      <c r="T7" s="82">
        <f>IFERROR(S7/(O7+P7),"-")</f>
        <v>0.15</v>
      </c>
      <c r="U7" s="182"/>
      <c r="V7" s="84">
        <v>2</v>
      </c>
      <c r="W7" s="82">
        <f>IF(P7=0,"-",V7/P7)</f>
        <v>0.10526315789474</v>
      </c>
      <c r="X7" s="186">
        <v>1360000</v>
      </c>
      <c r="Y7" s="187">
        <f>IFERROR(X7/P7,"-")</f>
        <v>71578.947368421</v>
      </c>
      <c r="Z7" s="187">
        <f>IFERROR(X7/V7,"-")</f>
        <v>680000</v>
      </c>
      <c r="AA7" s="188"/>
      <c r="AB7" s="85"/>
      <c r="AC7" s="79"/>
      <c r="AD7" s="94">
        <v>6</v>
      </c>
      <c r="AE7" s="95">
        <f>IF(P7=0,"",IF(AD7=0,"",(AD7/P7)))</f>
        <v>0.31578947368421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3</v>
      </c>
      <c r="AW7" s="107">
        <f>IF(P7=0,"",IF(AV7=0,"",(AV7/P7)))</f>
        <v>0.15789473684211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0.21052631578947</v>
      </c>
      <c r="BG7" s="112">
        <v>1</v>
      </c>
      <c r="BH7" s="114">
        <f>IFERROR(BG7/BE7,"-")</f>
        <v>0.25</v>
      </c>
      <c r="BI7" s="115">
        <v>23000</v>
      </c>
      <c r="BJ7" s="116">
        <f>IFERROR(BI7/BE7,"-")</f>
        <v>5750</v>
      </c>
      <c r="BK7" s="117"/>
      <c r="BL7" s="117"/>
      <c r="BM7" s="117">
        <v>1</v>
      </c>
      <c r="BN7" s="119">
        <v>5</v>
      </c>
      <c r="BO7" s="120">
        <f>IF(P7=0,"",IF(BN7=0,"",(BN7/P7)))</f>
        <v>0.26315789473684</v>
      </c>
      <c r="BP7" s="121">
        <v>1</v>
      </c>
      <c r="BQ7" s="122">
        <f>IFERROR(BP7/BN7,"-")</f>
        <v>0.2</v>
      </c>
      <c r="BR7" s="123">
        <v>1337000</v>
      </c>
      <c r="BS7" s="124">
        <f>IFERROR(BR7/BN7,"-")</f>
        <v>267400</v>
      </c>
      <c r="BT7" s="125"/>
      <c r="BU7" s="125"/>
      <c r="BV7" s="125">
        <v>1</v>
      </c>
      <c r="BW7" s="126">
        <v>1</v>
      </c>
      <c r="BX7" s="127">
        <f>IF(P7=0,"",IF(BW7=0,"",(BW7/P7)))</f>
        <v>0.052631578947368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1360000</v>
      </c>
      <c r="CQ7" s="141">
        <v>1337000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3.2</v>
      </c>
      <c r="B8" s="203" t="s">
        <v>87</v>
      </c>
      <c r="C8" s="203" t="s">
        <v>88</v>
      </c>
      <c r="D8" s="203" t="s">
        <v>80</v>
      </c>
      <c r="E8" s="203" t="s">
        <v>89</v>
      </c>
      <c r="F8" s="203" t="s">
        <v>82</v>
      </c>
      <c r="G8" s="203" t="s">
        <v>90</v>
      </c>
      <c r="H8" s="90" t="s">
        <v>84</v>
      </c>
      <c r="I8" s="90" t="s">
        <v>91</v>
      </c>
      <c r="J8" s="188">
        <v>75000</v>
      </c>
      <c r="K8" s="81">
        <v>7</v>
      </c>
      <c r="L8" s="81">
        <v>0</v>
      </c>
      <c r="M8" s="81">
        <v>33</v>
      </c>
      <c r="N8" s="91">
        <v>3</v>
      </c>
      <c r="O8" s="92">
        <v>0</v>
      </c>
      <c r="P8" s="93">
        <f>N8+O8</f>
        <v>3</v>
      </c>
      <c r="Q8" s="82">
        <f>IFERROR(P8/M8,"-")</f>
        <v>0.090909090909091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2083.3333333333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165000</v>
      </c>
      <c r="AB8" s="85">
        <f>SUM(X8:X9)/SUM(J8:J9)</f>
        <v>3.2</v>
      </c>
      <c r="AC8" s="79"/>
      <c r="AD8" s="94">
        <v>1</v>
      </c>
      <c r="AE8" s="95">
        <f>IF(P8=0,"",IF(AD8=0,"",(AD8/P8)))</f>
        <v>0.33333333333333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92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110</v>
      </c>
      <c r="L9" s="81">
        <v>93</v>
      </c>
      <c r="M9" s="81">
        <v>64</v>
      </c>
      <c r="N9" s="91">
        <v>32</v>
      </c>
      <c r="O9" s="92">
        <v>1</v>
      </c>
      <c r="P9" s="93">
        <f>N9+O9</f>
        <v>33</v>
      </c>
      <c r="Q9" s="82">
        <f>IFERROR(P9/M9,"-")</f>
        <v>0.515625</v>
      </c>
      <c r="R9" s="81">
        <v>6</v>
      </c>
      <c r="S9" s="81">
        <v>8</v>
      </c>
      <c r="T9" s="82">
        <f>IFERROR(S9/(O9+P9),"-")</f>
        <v>0.23529411764706</v>
      </c>
      <c r="U9" s="182"/>
      <c r="V9" s="84">
        <v>3</v>
      </c>
      <c r="W9" s="82">
        <f>IF(P9=0,"-",V9/P9)</f>
        <v>0.090909090909091</v>
      </c>
      <c r="X9" s="186">
        <v>240000</v>
      </c>
      <c r="Y9" s="187">
        <f>IFERROR(X9/P9,"-")</f>
        <v>7272.7272727273</v>
      </c>
      <c r="Z9" s="187">
        <f>IFERROR(X9/V9,"-")</f>
        <v>80000</v>
      </c>
      <c r="AA9" s="188"/>
      <c r="AB9" s="85"/>
      <c r="AC9" s="79"/>
      <c r="AD9" s="94">
        <v>7</v>
      </c>
      <c r="AE9" s="95">
        <f>IF(P9=0,"",IF(AD9=0,"",(AD9/P9)))</f>
        <v>0.21212121212121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3</v>
      </c>
      <c r="AN9" s="101">
        <f>IF(P9=0,"",IF(AM9=0,"",(AM9/P9)))</f>
        <v>0.090909090909091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0.12121212121212</v>
      </c>
      <c r="AX9" s="106">
        <v>1</v>
      </c>
      <c r="AY9" s="108">
        <f>IFERROR(AX9/AV9,"-")</f>
        <v>0.25</v>
      </c>
      <c r="AZ9" s="109">
        <v>128000</v>
      </c>
      <c r="BA9" s="110">
        <f>IFERROR(AZ9/AV9,"-")</f>
        <v>32000</v>
      </c>
      <c r="BB9" s="111"/>
      <c r="BC9" s="111"/>
      <c r="BD9" s="111">
        <v>1</v>
      </c>
      <c r="BE9" s="112">
        <v>6</v>
      </c>
      <c r="BF9" s="113">
        <f>IF(P9=0,"",IF(BE9=0,"",(BE9/P9)))</f>
        <v>0.18181818181818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9</v>
      </c>
      <c r="BO9" s="120">
        <f>IF(P9=0,"",IF(BN9=0,"",(BN9/P9)))</f>
        <v>0.27272727272727</v>
      </c>
      <c r="BP9" s="121">
        <v>2</v>
      </c>
      <c r="BQ9" s="122">
        <f>IFERROR(BP9/BN9,"-")</f>
        <v>0.22222222222222</v>
      </c>
      <c r="BR9" s="123">
        <v>112000</v>
      </c>
      <c r="BS9" s="124">
        <f>IFERROR(BR9/BN9,"-")</f>
        <v>12444.444444444</v>
      </c>
      <c r="BT9" s="125"/>
      <c r="BU9" s="125">
        <v>1</v>
      </c>
      <c r="BV9" s="125">
        <v>1</v>
      </c>
      <c r="BW9" s="126">
        <v>3</v>
      </c>
      <c r="BX9" s="127">
        <f>IF(P9=0,"",IF(BW9=0,"",(BW9/P9)))</f>
        <v>0.090909090909091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0.03030303030303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240000</v>
      </c>
      <c r="CQ9" s="141">
        <v>128000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11.428571428571</v>
      </c>
      <c r="B12" s="39"/>
      <c r="C12" s="39"/>
      <c r="D12" s="39"/>
      <c r="E12" s="39"/>
      <c r="F12" s="39"/>
      <c r="G12" s="40" t="s">
        <v>93</v>
      </c>
      <c r="H12" s="40"/>
      <c r="I12" s="40"/>
      <c r="J12" s="190">
        <f>SUM(J6:J11)</f>
        <v>140000</v>
      </c>
      <c r="K12" s="41">
        <f>SUM(K6:K11)</f>
        <v>235</v>
      </c>
      <c r="L12" s="41">
        <f>SUM(L6:L11)</f>
        <v>166</v>
      </c>
      <c r="M12" s="41">
        <f>SUM(M6:M11)</f>
        <v>151</v>
      </c>
      <c r="N12" s="41">
        <f>SUM(N6:N11)</f>
        <v>57</v>
      </c>
      <c r="O12" s="41">
        <f>SUM(O6:O11)</f>
        <v>2</v>
      </c>
      <c r="P12" s="41">
        <f>SUM(P6:P11)</f>
        <v>59</v>
      </c>
      <c r="Q12" s="42">
        <f>IFERROR(P12/M12,"-")</f>
        <v>0.39072847682119</v>
      </c>
      <c r="R12" s="78">
        <f>SUM(R6:R11)</f>
        <v>8</v>
      </c>
      <c r="S12" s="78">
        <f>SUM(S6:S11)</f>
        <v>13</v>
      </c>
      <c r="T12" s="42">
        <f>IFERROR(R12/P12,"-")</f>
        <v>0.13559322033898</v>
      </c>
      <c r="U12" s="184">
        <f>IFERROR(J12/P12,"-")</f>
        <v>2372.8813559322</v>
      </c>
      <c r="V12" s="44">
        <f>SUM(V6:V11)</f>
        <v>5</v>
      </c>
      <c r="W12" s="42">
        <f>IFERROR(V12/P12,"-")</f>
        <v>0.084745762711864</v>
      </c>
      <c r="X12" s="190">
        <f>SUM(X6:X11)</f>
        <v>1600000</v>
      </c>
      <c r="Y12" s="190">
        <f>IFERROR(X12/P12,"-")</f>
        <v>27118.644067797</v>
      </c>
      <c r="Z12" s="190">
        <f>IFERROR(X12/V12,"-")</f>
        <v>320000</v>
      </c>
      <c r="AA12" s="190">
        <f>X12-J12</f>
        <v>1460000</v>
      </c>
      <c r="AB12" s="47">
        <f>X12/J12</f>
        <v>11.428571428571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