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<sst xmlns="http://schemas.openxmlformats.org/spreadsheetml/2006/main" uniqueCount="102">
  <si>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</si>
  <si>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</si>
  <si>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</si>
  <si>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</si>
  <si>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</si>
  <si>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</si>
  <si>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</si>
  <si>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</si>
  <si>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</si>
  <si>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</si>
  <si>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</si>
  <si>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</si>
  <si>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</si>
  <si>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</si>
  <si>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</si>
  <si>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</si>
  <si>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</si>
  <si>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</si>
  <si>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</si>
  <si>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</si>
  <si>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</si>
  <si>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</si>
  <si>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</si>
  <si>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</si>
  <si>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</si>
  <si>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11月</t>
  </si>
  <si>
    <t>わくドキ</t>
  </si>
  <si>
    <t>最終更新日</t>
  </si>
  <si>
    <t>02月29日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</si>
  <si>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</si>
  <si>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</si>
  <si>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</si>
  <si>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</si>
  <si>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</si>
  <si>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</si>
  <si>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</si>
  <si>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</si>
  <si>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</si>
  <si>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</si>
  <si>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</si>
  <si>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</si>
  <si>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</si>
  <si>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</si>
  <si>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</si>
  <si>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</si>
  <si>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</si>
  <si>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</si>
  <si>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</si>
  <si>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</si>
  <si>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</si>
  <si>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</si>
  <si>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</si>
  <si>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</si>
  <si>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</si>
  <si>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</si>
  <si>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</si>
  <si>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</si>
  <si>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</si>
  <si>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</si>
  <si>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</si>
  <si>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</si>
  <si>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ac096</t>
  </si>
  <si>
    <t>コアマガジン</t>
  </si>
  <si>
    <t>2Pスポーツ新聞_v01_わくドキ(黒ギャル)</t>
  </si>
  <si>
    <t>lp03_f</t>
  </si>
  <si>
    <t>実話BUNKAタブー</t>
  </si>
  <si>
    <t>1C2P</t>
  </si>
  <si>
    <t>11月16日(土)</t>
  </si>
  <si>
    <t>ac097</t>
  </si>
  <si>
    <t>空電</t>
  </si>
  <si>
    <t>ac098</t>
  </si>
  <si>
    <t>大洋図書</t>
  </si>
  <si>
    <t>2P_対談風_わくドキ</t>
  </si>
  <si>
    <t>別冊ラヴァーズ</t>
  </si>
  <si>
    <t>4C2P</t>
  </si>
  <si>
    <t>11月18日(月)</t>
  </si>
  <si>
    <t>ac099</t>
  </si>
  <si>
    <t>雑誌 TOTAL</t>
  </si>
  <si>
    <t>●DVD 広告</t>
  </si>
  <si>
    <t>pw107</t>
  </si>
  <si>
    <t>一水社</t>
  </si>
  <si>
    <t>DVD漫画けんじ</t>
  </si>
  <si>
    <t>A4、書店売</t>
  </si>
  <si>
    <t>lp07</t>
  </si>
  <si>
    <t>DVD GOLD9時間</t>
  </si>
  <si>
    <t>DVD貼付け面4C1/2P</t>
  </si>
  <si>
    <t>11月02日(土)</t>
  </si>
  <si>
    <t>pw108</t>
  </si>
  <si>
    <t>pw105</t>
  </si>
  <si>
    <t>一部CVS・書店売</t>
  </si>
  <si>
    <t>MAZI!</t>
  </si>
  <si>
    <t>DVD袋裏4C+コンテンツ枠</t>
  </si>
  <si>
    <t>11月19日(火)</t>
  </si>
  <si>
    <t>pw106</t>
  </si>
  <si>
    <t>pw109</t>
  </si>
  <si>
    <t>若生出版</t>
  </si>
  <si>
    <t>書店売</t>
  </si>
  <si>
    <t>ゲッチュ</t>
  </si>
  <si>
    <t>DVD袋表4C+コンテンツ枠</t>
  </si>
  <si>
    <t>11月26日(火)</t>
  </si>
  <si>
    <t>pw110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</si>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</sst>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115000</v>
      </c>
      <c r="E6" s="81">
        <v>155</v>
      </c>
      <c r="F6" s="81">
        <v>80</v>
      </c>
      <c r="G6" s="81">
        <v>150</v>
      </c>
      <c r="H6" s="91">
        <v>49</v>
      </c>
      <c r="I6" s="92">
        <v>0</v>
      </c>
      <c r="J6" s="145">
        <f>H6+I6</f>
        <v>49</v>
      </c>
      <c r="K6" s="82">
        <f>IFERROR(J6/G6,"-")</f>
        <v>0.32666666666667</v>
      </c>
      <c r="L6" s="81">
        <v>7</v>
      </c>
      <c r="M6" s="81">
        <v>16</v>
      </c>
      <c r="N6" s="82">
        <f>IFERROR(L6/J6,"-")</f>
        <v>0.14285714285714</v>
      </c>
      <c r="O6" s="83">
        <f>IFERROR(D6/J6,"-")</f>
        <v>2346.9387755102</v>
      </c>
      <c r="P6" s="84">
        <v>11</v>
      </c>
      <c r="Q6" s="82">
        <f>IFERROR(P6/J6,"-")</f>
        <v>0.22448979591837</v>
      </c>
      <c r="R6" s="200">
        <v>812000</v>
      </c>
      <c r="S6" s="201">
        <f>IFERROR(R6/J6,"-")</f>
        <v>16571.428571429</v>
      </c>
      <c r="T6" s="201">
        <f>IFERROR(R6/P6,"-")</f>
        <v>73818.181818182</v>
      </c>
      <c r="U6" s="195">
        <f>IFERROR(R6-D6,"-")</f>
        <v>697000</v>
      </c>
      <c r="V6" s="85">
        <f>R6/D6</f>
        <v>7.0608695652174</v>
      </c>
      <c r="W6" s="79"/>
      <c r="X6" s="144"/>
    </row>
    <row r="7" spans="1:24">
      <c r="A7" s="80"/>
      <c r="B7" s="86" t="s">
        <v>24</v>
      </c>
      <c r="C7" s="86">
        <v>6</v>
      </c>
      <c r="D7" s="195">
        <v>210000</v>
      </c>
      <c r="E7" s="81">
        <v>120</v>
      </c>
      <c r="F7" s="81">
        <v>98</v>
      </c>
      <c r="G7" s="81">
        <v>61</v>
      </c>
      <c r="H7" s="91">
        <v>44</v>
      </c>
      <c r="I7" s="92">
        <v>0</v>
      </c>
      <c r="J7" s="145">
        <f>H7+I7</f>
        <v>44</v>
      </c>
      <c r="K7" s="82">
        <f>IFERROR(J7/G7,"-")</f>
        <v>0.72131147540984</v>
      </c>
      <c r="L7" s="81">
        <v>1</v>
      </c>
      <c r="M7" s="81">
        <v>10</v>
      </c>
      <c r="N7" s="82">
        <f>IFERROR(L7/J7,"-")</f>
        <v>0.022727272727273</v>
      </c>
      <c r="O7" s="83">
        <f>IFERROR(D7/J7,"-")</f>
        <v>4772.7272727273</v>
      </c>
      <c r="P7" s="84">
        <v>2</v>
      </c>
      <c r="Q7" s="82">
        <f>IFERROR(P7/J7,"-")</f>
        <v>0.045454545454545</v>
      </c>
      <c r="R7" s="200">
        <v>143000</v>
      </c>
      <c r="S7" s="201">
        <f>IFERROR(R7/J7,"-")</f>
        <v>3250</v>
      </c>
      <c r="T7" s="201">
        <f>IFERROR(R7/P7,"-")</f>
        <v>71500</v>
      </c>
      <c r="U7" s="195">
        <f>IFERROR(R7-D7,"-")</f>
        <v>-67000</v>
      </c>
      <c r="V7" s="85">
        <f>R7/D7</f>
        <v>0.68095238095238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325000</v>
      </c>
      <c r="E10" s="41">
        <f>SUM(E6:E8)</f>
        <v>275</v>
      </c>
      <c r="F10" s="41">
        <f>SUM(F6:F8)</f>
        <v>178</v>
      </c>
      <c r="G10" s="41">
        <f>SUM(G6:G8)</f>
        <v>211</v>
      </c>
      <c r="H10" s="41">
        <f>SUM(H6:H8)</f>
        <v>93</v>
      </c>
      <c r="I10" s="41">
        <f>SUM(I6:I8)</f>
        <v>0</v>
      </c>
      <c r="J10" s="41">
        <f>SUM(J6:J8)</f>
        <v>93</v>
      </c>
      <c r="K10" s="42">
        <f>IFERROR(J10/G10,"-")</f>
        <v>0.44075829383886</v>
      </c>
      <c r="L10" s="78">
        <f>SUM(L6:L8)</f>
        <v>8</v>
      </c>
      <c r="M10" s="78">
        <f>SUM(M6:M8)</f>
        <v>26</v>
      </c>
      <c r="N10" s="42">
        <f>IFERROR(L10/J10,"-")</f>
        <v>0.086021505376344</v>
      </c>
      <c r="O10" s="43">
        <f>IFERROR(D10/J10,"-")</f>
        <v>3494.623655914</v>
      </c>
      <c r="P10" s="44">
        <f>SUM(P6:P8)</f>
        <v>13</v>
      </c>
      <c r="Q10" s="42">
        <f>IFERROR(P10/J10,"-")</f>
        <v>0.13978494623656</v>
      </c>
      <c r="R10" s="45">
        <f>SUM(R6:R8)</f>
        <v>955000</v>
      </c>
      <c r="S10" s="45">
        <f>IFERROR(R10/J10,"-")</f>
        <v>10268.817204301</v>
      </c>
      <c r="T10" s="45">
        <f>IFERROR(R10/P10,"-")</f>
        <v>73461.538461538</v>
      </c>
      <c r="U10" s="46">
        <f>SUM(U6:U8)</f>
        <v>630000</v>
      </c>
      <c r="V10" s="47">
        <f>IFERROR(R10/D10,"-")</f>
        <v>2.9384615384615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3.425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204" t="s">
        <v>67</v>
      </c>
      <c r="J6" s="188">
        <v>40000</v>
      </c>
      <c r="K6" s="81">
        <v>2</v>
      </c>
      <c r="L6" s="81">
        <v>0</v>
      </c>
      <c r="M6" s="81">
        <v>7</v>
      </c>
      <c r="N6" s="91">
        <v>1</v>
      </c>
      <c r="O6" s="92">
        <v>0</v>
      </c>
      <c r="P6" s="93">
        <f>N6+O6</f>
        <v>1</v>
      </c>
      <c r="Q6" s="82">
        <f>IFERROR(P6/M6,"-")</f>
        <v>0.14285714285714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5000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97000</v>
      </c>
      <c r="AB6" s="85">
        <f>SUM(X6:X7)/SUM(J6:J7)</f>
        <v>3.425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25</v>
      </c>
      <c r="L7" s="81">
        <v>19</v>
      </c>
      <c r="M7" s="81">
        <v>3</v>
      </c>
      <c r="N7" s="91">
        <v>7</v>
      </c>
      <c r="O7" s="92">
        <v>0</v>
      </c>
      <c r="P7" s="93">
        <f>N7+O7</f>
        <v>7</v>
      </c>
      <c r="Q7" s="82">
        <f>IFERROR(P7/M7,"-")</f>
        <v>2.3333333333333</v>
      </c>
      <c r="R7" s="81">
        <v>1</v>
      </c>
      <c r="S7" s="81">
        <v>4</v>
      </c>
      <c r="T7" s="82">
        <f>IFERROR(S7/(O7+P7),"-")</f>
        <v>0.57142857142857</v>
      </c>
      <c r="U7" s="182"/>
      <c r="V7" s="84">
        <v>2</v>
      </c>
      <c r="W7" s="82">
        <f>IF(P7=0,"-",V7/P7)</f>
        <v>0.28571428571429</v>
      </c>
      <c r="X7" s="186">
        <v>137000</v>
      </c>
      <c r="Y7" s="187">
        <f>IFERROR(X7/P7,"-")</f>
        <v>19571.428571429</v>
      </c>
      <c r="Z7" s="187">
        <f>IFERROR(X7/V7,"-")</f>
        <v>68500</v>
      </c>
      <c r="AA7" s="188"/>
      <c r="AB7" s="85"/>
      <c r="AC7" s="79"/>
      <c r="AD7" s="94">
        <v>1</v>
      </c>
      <c r="AE7" s="95">
        <f>IF(P7=0,"",IF(AD7=0,"",(AD7/P7)))</f>
        <v>0.14285714285714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0.28571428571429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0.28571428571429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0.14285714285714</v>
      </c>
      <c r="BP7" s="121">
        <v>1</v>
      </c>
      <c r="BQ7" s="122">
        <f>IFERROR(BP7/BN7,"-")</f>
        <v>1</v>
      </c>
      <c r="BR7" s="123">
        <v>6000</v>
      </c>
      <c r="BS7" s="124">
        <f>IFERROR(BR7/BN7,"-")</f>
        <v>6000</v>
      </c>
      <c r="BT7" s="125"/>
      <c r="BU7" s="125">
        <v>1</v>
      </c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0.14285714285714</v>
      </c>
      <c r="CH7" s="135">
        <v>1</v>
      </c>
      <c r="CI7" s="136">
        <f>IFERROR(CH7/CF7,"-")</f>
        <v>1</v>
      </c>
      <c r="CJ7" s="137">
        <v>131000</v>
      </c>
      <c r="CK7" s="138">
        <f>IFERROR(CJ7/CF7,"-")</f>
        <v>131000</v>
      </c>
      <c r="CL7" s="139"/>
      <c r="CM7" s="139"/>
      <c r="CN7" s="139">
        <v>1</v>
      </c>
      <c r="CO7" s="140">
        <v>2</v>
      </c>
      <c r="CP7" s="141">
        <v>137000</v>
      </c>
      <c r="CQ7" s="141">
        <v>131000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9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75000</v>
      </c>
      <c r="K8" s="81">
        <v>32</v>
      </c>
      <c r="L8" s="81">
        <v>0</v>
      </c>
      <c r="M8" s="81">
        <v>115</v>
      </c>
      <c r="N8" s="91">
        <v>19</v>
      </c>
      <c r="O8" s="92">
        <v>0</v>
      </c>
      <c r="P8" s="93">
        <f>N8+O8</f>
        <v>19</v>
      </c>
      <c r="Q8" s="82">
        <f>IFERROR(P8/M8,"-")</f>
        <v>0.16521739130435</v>
      </c>
      <c r="R8" s="81">
        <v>5</v>
      </c>
      <c r="S8" s="81">
        <v>6</v>
      </c>
      <c r="T8" s="82">
        <f>IFERROR(S8/(O8+P8),"-")</f>
        <v>0.31578947368421</v>
      </c>
      <c r="U8" s="182">
        <f>IFERROR(J8/SUM(P8:P9),"-")</f>
        <v>1829.2682926829</v>
      </c>
      <c r="V8" s="84">
        <v>5</v>
      </c>
      <c r="W8" s="82">
        <f>IF(P8=0,"-",V8/P8)</f>
        <v>0.26315789473684</v>
      </c>
      <c r="X8" s="186">
        <v>110000</v>
      </c>
      <c r="Y8" s="187">
        <f>IFERROR(X8/P8,"-")</f>
        <v>5789.4736842105</v>
      </c>
      <c r="Z8" s="187">
        <f>IFERROR(X8/V8,"-")</f>
        <v>22000</v>
      </c>
      <c r="AA8" s="188">
        <f>SUM(X8:X9)-SUM(J8:J9)</f>
        <v>600000</v>
      </c>
      <c r="AB8" s="85">
        <f>SUM(X8:X9)/SUM(J8:J9)</f>
        <v>9</v>
      </c>
      <c r="AC8" s="79"/>
      <c r="AD8" s="94">
        <v>1</v>
      </c>
      <c r="AE8" s="95">
        <f>IF(P8=0,"",IF(AD8=0,"",(AD8/P8)))</f>
        <v>0.052631578947368</v>
      </c>
      <c r="AF8" s="94">
        <v>1</v>
      </c>
      <c r="AG8" s="96">
        <f>IFERROR(AF8/AD8,"-")</f>
        <v>1</v>
      </c>
      <c r="AH8" s="97">
        <v>11000</v>
      </c>
      <c r="AI8" s="98">
        <f>IFERROR(AH8/AD8,"-")</f>
        <v>11000</v>
      </c>
      <c r="AJ8" s="99"/>
      <c r="AK8" s="99"/>
      <c r="AL8" s="99">
        <v>1</v>
      </c>
      <c r="AM8" s="100">
        <v>3</v>
      </c>
      <c r="AN8" s="101">
        <f>IF(P8=0,"",IF(AM8=0,"",(AM8/P8)))</f>
        <v>0.15789473684211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0.052631578947368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6</v>
      </c>
      <c r="BF8" s="113">
        <f>IF(P8=0,"",IF(BE8=0,"",(BE8/P8)))</f>
        <v>0.31578947368421</v>
      </c>
      <c r="BG8" s="112">
        <v>1</v>
      </c>
      <c r="BH8" s="114">
        <f>IFERROR(BG8/BE8,"-")</f>
        <v>0.16666666666667</v>
      </c>
      <c r="BI8" s="115">
        <v>15000</v>
      </c>
      <c r="BJ8" s="116">
        <f>IFERROR(BI8/BE8,"-")</f>
        <v>2500</v>
      </c>
      <c r="BK8" s="117"/>
      <c r="BL8" s="117"/>
      <c r="BM8" s="117">
        <v>1</v>
      </c>
      <c r="BN8" s="119">
        <v>6</v>
      </c>
      <c r="BO8" s="120">
        <f>IF(P8=0,"",IF(BN8=0,"",(BN8/P8)))</f>
        <v>0.31578947368421</v>
      </c>
      <c r="BP8" s="121">
        <v>1</v>
      </c>
      <c r="BQ8" s="122">
        <f>IFERROR(BP8/BN8,"-")</f>
        <v>0.16666666666667</v>
      </c>
      <c r="BR8" s="123">
        <v>71000</v>
      </c>
      <c r="BS8" s="124">
        <f>IFERROR(BR8/BN8,"-")</f>
        <v>11833.333333333</v>
      </c>
      <c r="BT8" s="125"/>
      <c r="BU8" s="125"/>
      <c r="BV8" s="125">
        <v>1</v>
      </c>
      <c r="BW8" s="126">
        <v>2</v>
      </c>
      <c r="BX8" s="127">
        <f>IF(P8=0,"",IF(BW8=0,"",(BW8/P8)))</f>
        <v>0.10526315789474</v>
      </c>
      <c r="BY8" s="128">
        <v>2</v>
      </c>
      <c r="BZ8" s="129">
        <f>IFERROR(BY8/BW8,"-")</f>
        <v>1</v>
      </c>
      <c r="CA8" s="130">
        <v>13000</v>
      </c>
      <c r="CB8" s="131">
        <f>IFERROR(CA8/BW8,"-")</f>
        <v>6500</v>
      </c>
      <c r="CC8" s="132"/>
      <c r="CD8" s="132">
        <v>1</v>
      </c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5</v>
      </c>
      <c r="CP8" s="141">
        <v>110000</v>
      </c>
      <c r="CQ8" s="141">
        <v>71000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96</v>
      </c>
      <c r="L9" s="81">
        <v>61</v>
      </c>
      <c r="M9" s="81">
        <v>25</v>
      </c>
      <c r="N9" s="91">
        <v>22</v>
      </c>
      <c r="O9" s="92">
        <v>0</v>
      </c>
      <c r="P9" s="93">
        <f>N9+O9</f>
        <v>22</v>
      </c>
      <c r="Q9" s="82">
        <f>IFERROR(P9/M9,"-")</f>
        <v>0.88</v>
      </c>
      <c r="R9" s="81">
        <v>1</v>
      </c>
      <c r="S9" s="81">
        <v>6</v>
      </c>
      <c r="T9" s="82">
        <f>IFERROR(S9/(O9+P9),"-")</f>
        <v>0.27272727272727</v>
      </c>
      <c r="U9" s="182"/>
      <c r="V9" s="84">
        <v>4</v>
      </c>
      <c r="W9" s="82">
        <f>IF(P9=0,"-",V9/P9)</f>
        <v>0.18181818181818</v>
      </c>
      <c r="X9" s="186">
        <v>565000</v>
      </c>
      <c r="Y9" s="187">
        <f>IFERROR(X9/P9,"-")</f>
        <v>25681.818181818</v>
      </c>
      <c r="Z9" s="187">
        <f>IFERROR(X9/V9,"-")</f>
        <v>141250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0.045454545454545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6</v>
      </c>
      <c r="BF9" s="113">
        <f>IF(P9=0,"",IF(BE9=0,"",(BE9/P9)))</f>
        <v>0.27272727272727</v>
      </c>
      <c r="BG9" s="112">
        <v>1</v>
      </c>
      <c r="BH9" s="114">
        <f>IFERROR(BG9/BE9,"-")</f>
        <v>0.16666666666667</v>
      </c>
      <c r="BI9" s="115">
        <v>63000</v>
      </c>
      <c r="BJ9" s="116">
        <f>IFERROR(BI9/BE9,"-")</f>
        <v>10500</v>
      </c>
      <c r="BK9" s="117"/>
      <c r="BL9" s="117"/>
      <c r="BM9" s="117">
        <v>1</v>
      </c>
      <c r="BN9" s="119">
        <v>8</v>
      </c>
      <c r="BO9" s="120">
        <f>IF(P9=0,"",IF(BN9=0,"",(BN9/P9)))</f>
        <v>0.36363636363636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6</v>
      </c>
      <c r="BX9" s="127">
        <f>IF(P9=0,"",IF(BW9=0,"",(BW9/P9)))</f>
        <v>0.27272727272727</v>
      </c>
      <c r="BY9" s="128">
        <v>2</v>
      </c>
      <c r="BZ9" s="129">
        <f>IFERROR(BY9/BW9,"-")</f>
        <v>0.33333333333333</v>
      </c>
      <c r="CA9" s="130">
        <v>473000</v>
      </c>
      <c r="CB9" s="131">
        <f>IFERROR(CA9/BW9,"-")</f>
        <v>78833.333333333</v>
      </c>
      <c r="CC9" s="132">
        <v>1</v>
      </c>
      <c r="CD9" s="132"/>
      <c r="CE9" s="132">
        <v>1</v>
      </c>
      <c r="CF9" s="133">
        <v>1</v>
      </c>
      <c r="CG9" s="134">
        <f>IF(P9=0,"",IF(CF9=0,"",(CF9/P9)))</f>
        <v>0.045454545454545</v>
      </c>
      <c r="CH9" s="135">
        <v>1</v>
      </c>
      <c r="CI9" s="136">
        <f>IFERROR(CH9/CF9,"-")</f>
        <v>1</v>
      </c>
      <c r="CJ9" s="137">
        <v>29000</v>
      </c>
      <c r="CK9" s="138">
        <f>IFERROR(CJ9/CF9,"-")</f>
        <v>29000</v>
      </c>
      <c r="CL9" s="139"/>
      <c r="CM9" s="139"/>
      <c r="CN9" s="139">
        <v>1</v>
      </c>
      <c r="CO9" s="140">
        <v>4</v>
      </c>
      <c r="CP9" s="141">
        <v>565000</v>
      </c>
      <c r="CQ9" s="141">
        <v>470000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7.0608695652174</v>
      </c>
      <c r="B12" s="39"/>
      <c r="C12" s="39"/>
      <c r="D12" s="39"/>
      <c r="E12" s="39"/>
      <c r="F12" s="39"/>
      <c r="G12" s="40" t="s">
        <v>77</v>
      </c>
      <c r="H12" s="40"/>
      <c r="I12" s="40"/>
      <c r="J12" s="190">
        <f>SUM(J6:J11)</f>
        <v>115000</v>
      </c>
      <c r="K12" s="41">
        <f>SUM(K6:K11)</f>
        <v>155</v>
      </c>
      <c r="L12" s="41">
        <f>SUM(L6:L11)</f>
        <v>80</v>
      </c>
      <c r="M12" s="41">
        <f>SUM(M6:M11)</f>
        <v>150</v>
      </c>
      <c r="N12" s="41">
        <f>SUM(N6:N11)</f>
        <v>49</v>
      </c>
      <c r="O12" s="41">
        <f>SUM(O6:O11)</f>
        <v>0</v>
      </c>
      <c r="P12" s="41">
        <f>SUM(P6:P11)</f>
        <v>49</v>
      </c>
      <c r="Q12" s="42">
        <f>IFERROR(P12/M12,"-")</f>
        <v>0.32666666666667</v>
      </c>
      <c r="R12" s="78">
        <f>SUM(R6:R11)</f>
        <v>7</v>
      </c>
      <c r="S12" s="78">
        <f>SUM(S6:S11)</f>
        <v>16</v>
      </c>
      <c r="T12" s="42">
        <f>IFERROR(R12/P12,"-")</f>
        <v>0.14285714285714</v>
      </c>
      <c r="U12" s="184">
        <f>IFERROR(J12/P12,"-")</f>
        <v>2346.9387755102</v>
      </c>
      <c r="V12" s="44">
        <f>SUM(V6:V11)</f>
        <v>11</v>
      </c>
      <c r="W12" s="42">
        <f>IFERROR(V12/P12,"-")</f>
        <v>0.22448979591837</v>
      </c>
      <c r="X12" s="190">
        <f>SUM(X6:X11)</f>
        <v>812000</v>
      </c>
      <c r="Y12" s="190">
        <f>IFERROR(X12/P12,"-")</f>
        <v>16571.428571429</v>
      </c>
      <c r="Z12" s="190">
        <f>IFERROR(X12/V12,"-")</f>
        <v>73818.181818182</v>
      </c>
      <c r="AA12" s="190">
        <f>X12-J12</f>
        <v>697000</v>
      </c>
      <c r="AB12" s="47">
        <f>X12/J12</f>
        <v>7.0608695652174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79</v>
      </c>
      <c r="C6" s="203" t="s">
        <v>80</v>
      </c>
      <c r="D6" s="203" t="s">
        <v>81</v>
      </c>
      <c r="E6" s="203" t="s">
        <v>82</v>
      </c>
      <c r="F6" s="203" t="s">
        <v>83</v>
      </c>
      <c r="G6" s="203" t="s">
        <v>84</v>
      </c>
      <c r="H6" s="90" t="s">
        <v>85</v>
      </c>
      <c r="I6" s="204" t="s">
        <v>86</v>
      </c>
      <c r="J6" s="188">
        <v>65000</v>
      </c>
      <c r="K6" s="81">
        <v>0</v>
      </c>
      <c r="L6" s="81">
        <v>0</v>
      </c>
      <c r="M6" s="81">
        <v>5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7222.2222222222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-65000</v>
      </c>
      <c r="AB6" s="85">
        <f>SUM(X6:X7)/SUM(J6:J7)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87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21</v>
      </c>
      <c r="L7" s="81">
        <v>20</v>
      </c>
      <c r="M7" s="81">
        <v>7</v>
      </c>
      <c r="N7" s="91">
        <v>9</v>
      </c>
      <c r="O7" s="92">
        <v>0</v>
      </c>
      <c r="P7" s="93">
        <f>N7+O7</f>
        <v>9</v>
      </c>
      <c r="Q7" s="82">
        <f>IFERROR(P7/M7,"-")</f>
        <v>1.2857142857143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>
        <v>2</v>
      </c>
      <c r="AE7" s="95">
        <f>IF(P7=0,"",IF(AD7=0,"",(AD7/P7)))</f>
        <v>0.22222222222222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</v>
      </c>
      <c r="AN7" s="101">
        <f>IF(P7=0,"",IF(AM7=0,"",(AM7/P7)))</f>
        <v>0.11111111111111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0.22222222222222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0.11111111111111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0.11111111111111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0.11111111111111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0.11111111111111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1.7875</v>
      </c>
      <c r="B8" s="203" t="s">
        <v>88</v>
      </c>
      <c r="C8" s="203" t="s">
        <v>71</v>
      </c>
      <c r="D8" s="203" t="s">
        <v>81</v>
      </c>
      <c r="E8" s="203" t="s">
        <v>89</v>
      </c>
      <c r="F8" s="203" t="s">
        <v>83</v>
      </c>
      <c r="G8" s="203" t="s">
        <v>90</v>
      </c>
      <c r="H8" s="90" t="s">
        <v>91</v>
      </c>
      <c r="I8" s="90" t="s">
        <v>92</v>
      </c>
      <c r="J8" s="188">
        <v>80000</v>
      </c>
      <c r="K8" s="81">
        <v>2</v>
      </c>
      <c r="L8" s="81">
        <v>0</v>
      </c>
      <c r="M8" s="81">
        <v>8</v>
      </c>
      <c r="N8" s="91">
        <v>1</v>
      </c>
      <c r="O8" s="92">
        <v>0</v>
      </c>
      <c r="P8" s="93">
        <f>N8+O8</f>
        <v>1</v>
      </c>
      <c r="Q8" s="82">
        <f>IFERROR(P8/M8,"-")</f>
        <v>0.125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5714.2857142857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63000</v>
      </c>
      <c r="AB8" s="85">
        <f>SUM(X8:X9)/SUM(J8:J9)</f>
        <v>1.7875</v>
      </c>
      <c r="AC8" s="79"/>
      <c r="AD8" s="94">
        <v>1</v>
      </c>
      <c r="AE8" s="95">
        <f>IF(P8=0,"",IF(AD8=0,"",(AD8/P8)))</f>
        <v>1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93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33</v>
      </c>
      <c r="L9" s="81">
        <v>27</v>
      </c>
      <c r="M9" s="81">
        <v>3</v>
      </c>
      <c r="N9" s="91">
        <v>13</v>
      </c>
      <c r="O9" s="92">
        <v>0</v>
      </c>
      <c r="P9" s="93">
        <f>N9+O9</f>
        <v>13</v>
      </c>
      <c r="Q9" s="82">
        <f>IFERROR(P9/M9,"-")</f>
        <v>4.3333333333333</v>
      </c>
      <c r="R9" s="81">
        <v>0</v>
      </c>
      <c r="S9" s="81">
        <v>4</v>
      </c>
      <c r="T9" s="82">
        <f>IFERROR(S9/(O9+P9),"-")</f>
        <v>0.30769230769231</v>
      </c>
      <c r="U9" s="182"/>
      <c r="V9" s="84">
        <v>2</v>
      </c>
      <c r="W9" s="82">
        <f>IF(P9=0,"-",V9/P9)</f>
        <v>0.15384615384615</v>
      </c>
      <c r="X9" s="186">
        <v>143000</v>
      </c>
      <c r="Y9" s="187">
        <f>IFERROR(X9/P9,"-")</f>
        <v>11000</v>
      </c>
      <c r="Z9" s="187">
        <f>IFERROR(X9/V9,"-")</f>
        <v>71500</v>
      </c>
      <c r="AA9" s="188"/>
      <c r="AB9" s="85"/>
      <c r="AC9" s="79"/>
      <c r="AD9" s="94">
        <v>1</v>
      </c>
      <c r="AE9" s="95">
        <f>IF(P9=0,"",IF(AD9=0,"",(AD9/P9)))</f>
        <v>0.076923076923077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</v>
      </c>
      <c r="AN9" s="101">
        <f>IF(P9=0,"",IF(AM9=0,"",(AM9/P9)))</f>
        <v>0.076923076923077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0.076923076923077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0.15384615384615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0.15384615384615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6</v>
      </c>
      <c r="BX9" s="127">
        <f>IF(P9=0,"",IF(BW9=0,"",(BW9/P9)))</f>
        <v>0.46153846153846</v>
      </c>
      <c r="BY9" s="128">
        <v>2</v>
      </c>
      <c r="BZ9" s="129">
        <f>IFERROR(BY9/BW9,"-")</f>
        <v>0.33333333333333</v>
      </c>
      <c r="CA9" s="130">
        <v>143000</v>
      </c>
      <c r="CB9" s="131">
        <f>IFERROR(CA9/BW9,"-")</f>
        <v>23833.333333333</v>
      </c>
      <c r="CC9" s="132"/>
      <c r="CD9" s="132"/>
      <c r="CE9" s="132">
        <v>2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143000</v>
      </c>
      <c r="CQ9" s="141">
        <v>130000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0</v>
      </c>
      <c r="B10" s="203" t="s">
        <v>94</v>
      </c>
      <c r="C10" s="203" t="s">
        <v>95</v>
      </c>
      <c r="D10" s="203" t="s">
        <v>81</v>
      </c>
      <c r="E10" s="203" t="s">
        <v>96</v>
      </c>
      <c r="F10" s="203" t="s">
        <v>83</v>
      </c>
      <c r="G10" s="203" t="s">
        <v>97</v>
      </c>
      <c r="H10" s="90" t="s">
        <v>98</v>
      </c>
      <c r="I10" s="90" t="s">
        <v>99</v>
      </c>
      <c r="J10" s="188">
        <v>65000</v>
      </c>
      <c r="K10" s="81">
        <v>4</v>
      </c>
      <c r="L10" s="81">
        <v>0</v>
      </c>
      <c r="M10" s="81">
        <v>32</v>
      </c>
      <c r="N10" s="91">
        <v>2</v>
      </c>
      <c r="O10" s="92">
        <v>0</v>
      </c>
      <c r="P10" s="93">
        <f>N10+O10</f>
        <v>2</v>
      </c>
      <c r="Q10" s="82">
        <f>IFERROR(P10/M10,"-")</f>
        <v>0.0625</v>
      </c>
      <c r="R10" s="81">
        <v>0</v>
      </c>
      <c r="S10" s="81">
        <v>0</v>
      </c>
      <c r="T10" s="82">
        <f>IFERROR(S10/(O10+P10),"-")</f>
        <v>0</v>
      </c>
      <c r="U10" s="182">
        <f>IFERROR(J10/SUM(P10:P11),"-")</f>
        <v>3095.2380952381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-65000</v>
      </c>
      <c r="AB10" s="85">
        <f>SUM(X10:X11)/SUM(J10:J11)</f>
        <v>0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100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60</v>
      </c>
      <c r="L11" s="81">
        <v>51</v>
      </c>
      <c r="M11" s="81">
        <v>6</v>
      </c>
      <c r="N11" s="91">
        <v>19</v>
      </c>
      <c r="O11" s="92">
        <v>0</v>
      </c>
      <c r="P11" s="93">
        <f>N11+O11</f>
        <v>19</v>
      </c>
      <c r="Q11" s="82">
        <f>IFERROR(P11/M11,"-")</f>
        <v>3.1666666666667</v>
      </c>
      <c r="R11" s="81">
        <v>1</v>
      </c>
      <c r="S11" s="81">
        <v>6</v>
      </c>
      <c r="T11" s="82">
        <f>IFERROR(S11/(O11+P11),"-")</f>
        <v>0.31578947368421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>
        <v>2</v>
      </c>
      <c r="AE11" s="95">
        <f>IF(P11=0,"",IF(AD11=0,"",(AD11/P11)))</f>
        <v>0.10526315789474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5</v>
      </c>
      <c r="AN11" s="101">
        <f>IF(P11=0,"",IF(AM11=0,"",(AM11/P11)))</f>
        <v>0.26315789473684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4</v>
      </c>
      <c r="AW11" s="107">
        <f>IF(P11=0,"",IF(AV11=0,"",(AV11/P11)))</f>
        <v>0.21052631578947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2</v>
      </c>
      <c r="BF11" s="113">
        <f>IF(P11=0,"",IF(BE11=0,"",(BE11/P11)))</f>
        <v>0.10526315789474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5</v>
      </c>
      <c r="BO11" s="120">
        <f>IF(P11=0,"",IF(BN11=0,"",(BN11/P11)))</f>
        <v>0.26315789473684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1</v>
      </c>
      <c r="CG11" s="134">
        <f>IF(P11=0,"",IF(CF11=0,"",(CF11/P11)))</f>
        <v>0.052631578947368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0.68095238095238</v>
      </c>
      <c r="B14" s="39"/>
      <c r="C14" s="39"/>
      <c r="D14" s="39"/>
      <c r="E14" s="39"/>
      <c r="F14" s="39"/>
      <c r="G14" s="40" t="s">
        <v>101</v>
      </c>
      <c r="H14" s="40"/>
      <c r="I14" s="40"/>
      <c r="J14" s="190">
        <f>SUM(J6:J13)</f>
        <v>210000</v>
      </c>
      <c r="K14" s="41">
        <f>SUM(K6:K13)</f>
        <v>120</v>
      </c>
      <c r="L14" s="41">
        <f>SUM(L6:L13)</f>
        <v>98</v>
      </c>
      <c r="M14" s="41">
        <f>SUM(M6:M13)</f>
        <v>61</v>
      </c>
      <c r="N14" s="41">
        <f>SUM(N6:N13)</f>
        <v>44</v>
      </c>
      <c r="O14" s="41">
        <f>SUM(O6:O13)</f>
        <v>0</v>
      </c>
      <c r="P14" s="41">
        <f>SUM(P6:P13)</f>
        <v>44</v>
      </c>
      <c r="Q14" s="42">
        <f>IFERROR(P14/M14,"-")</f>
        <v>0.72131147540984</v>
      </c>
      <c r="R14" s="78">
        <f>SUM(R6:R13)</f>
        <v>1</v>
      </c>
      <c r="S14" s="78">
        <f>SUM(S6:S13)</f>
        <v>10</v>
      </c>
      <c r="T14" s="42">
        <f>IFERROR(R14/P14,"-")</f>
        <v>0.022727272727273</v>
      </c>
      <c r="U14" s="184">
        <f>IFERROR(J14/P14,"-")</f>
        <v>4772.7272727273</v>
      </c>
      <c r="V14" s="44">
        <f>SUM(V6:V13)</f>
        <v>2</v>
      </c>
      <c r="W14" s="42">
        <f>IFERROR(V14/P14,"-")</f>
        <v>0.045454545454545</v>
      </c>
      <c r="X14" s="190">
        <f>SUM(X6:X13)</f>
        <v>143000</v>
      </c>
      <c r="Y14" s="190">
        <f>IFERROR(X14/P14,"-")</f>
        <v>3250</v>
      </c>
      <c r="Z14" s="190">
        <f>IFERROR(X14/V14,"-")</f>
        <v>71500</v>
      </c>
      <c r="AA14" s="190">
        <f>X14-J14</f>
        <v>-67000</v>
      </c>
      <c r="AB14" s="47">
        <f>X14/J14</f>
        <v>0.68095238095238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