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<sst xmlns="http://schemas.openxmlformats.org/spreadsheetml/2006/main" uniqueCount="88">
  <si>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</si>
  <si>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</si>
  <si>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</si>
  <si>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</si>
  <si>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</si>
  <si>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</si>
  <si>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</si>
  <si>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</si>
  <si>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</si>
  <si>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</si>
  <si>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</si>
  <si>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</si>
  <si>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</si>
  <si>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</si>
  <si>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</si>
  <si>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</si>
  <si>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</si>
  <si>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</si>
  <si>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</si>
  <si>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</si>
  <si>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</si>
  <si>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</si>
  <si>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</si>
  <si>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</si>
  <si>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</si>
  <si>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</si>
  <si>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</si>
  <si>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</si>
  <si>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</si>
  <si>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</si>
  <si>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</si>
  <si>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</si>
  <si>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</si>
  <si>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</si>
  <si>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</si>
  <si>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</si>
  <si>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</si>
  <si>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</si>
  <si>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</si>
  <si>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</si>
  <si>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</si>
  <si>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</si>
  <si>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</si>
  <si>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</si>
  <si>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</si>
  <si>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</si>
  <si>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</si>
  <si>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</si>
  <si>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</si>
  <si>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</si>
  <si>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</si>
  <si>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</si>
  <si>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</si>
  <si>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</si>
  <si>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</si>
  <si>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</si>
  <si>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</si>
  <si>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</si>
  <si>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</si>
  <si>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</si>
  <si>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</si>
  <si>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ac094</t>
  </si>
  <si>
    <t>大洋図書</t>
  </si>
  <si>
    <t>2Pスポーツ新聞_v01_わくドキ(黒ギャル)</t>
  </si>
  <si>
    <t>lp03_f</t>
  </si>
  <si>
    <t>臨時増刊ラヴァーズ</t>
  </si>
  <si>
    <t>1C2P</t>
  </si>
  <si>
    <t>10月24日(木)</t>
  </si>
  <si>
    <t>ac095</t>
  </si>
  <si>
    <t>空電</t>
  </si>
  <si>
    <t>雑誌 TOTAL</t>
  </si>
  <si>
    <t>●DVD 広告</t>
  </si>
  <si>
    <t>pw103</t>
  </si>
  <si>
    <t>メディアックス</t>
  </si>
  <si>
    <t>DVD漫画けんじ</t>
  </si>
  <si>
    <t>A4、書店売、3000円</t>
  </si>
  <si>
    <t>lp07</t>
  </si>
  <si>
    <t>しろうと美人妻中出し地下DVD36時間　濃すぎる生姦、中出し</t>
  </si>
  <si>
    <t>DVD貼付け面4C1/2P</t>
  </si>
  <si>
    <t>10月07日(月)</t>
  </si>
  <si>
    <t>pw104</t>
  </si>
  <si>
    <t>pw101</t>
  </si>
  <si>
    <t>インフォメディア</t>
  </si>
  <si>
    <t>A4、書店売、2000円、2万部</t>
  </si>
  <si>
    <t>ナマで欲しくて…乱れ狂う五十路六十路妻!</t>
  </si>
  <si>
    <t>DVD袋裏1C+コンテンツ枠</t>
  </si>
  <si>
    <t>pw102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</si>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</sst>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40000</v>
      </c>
      <c r="E6" s="81">
        <v>204</v>
      </c>
      <c r="F6" s="81">
        <v>92</v>
      </c>
      <c r="G6" s="81">
        <v>140</v>
      </c>
      <c r="H6" s="91">
        <v>43</v>
      </c>
      <c r="I6" s="92">
        <v>0</v>
      </c>
      <c r="J6" s="145">
        <f>H6+I6</f>
        <v>43</v>
      </c>
      <c r="K6" s="82">
        <f>IFERROR(J6/G6,"-")</f>
        <v>0.30714285714286</v>
      </c>
      <c r="L6" s="81">
        <v>4</v>
      </c>
      <c r="M6" s="81">
        <v>14</v>
      </c>
      <c r="N6" s="82">
        <f>IFERROR(L6/J6,"-")</f>
        <v>0.093023255813953</v>
      </c>
      <c r="O6" s="83">
        <f>IFERROR(D6/J6,"-")</f>
        <v>930.23255813953</v>
      </c>
      <c r="P6" s="84">
        <v>12</v>
      </c>
      <c r="Q6" s="82">
        <f>IFERROR(P6/J6,"-")</f>
        <v>0.27906976744186</v>
      </c>
      <c r="R6" s="200">
        <v>817000</v>
      </c>
      <c r="S6" s="201">
        <f>IFERROR(R6/J6,"-")</f>
        <v>19000</v>
      </c>
      <c r="T6" s="201">
        <f>IFERROR(R6/P6,"-")</f>
        <v>68083.333333333</v>
      </c>
      <c r="U6" s="195">
        <f>IFERROR(R6-D6,"-")</f>
        <v>777000</v>
      </c>
      <c r="V6" s="85">
        <f>R6/D6</f>
        <v>20.425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130000</v>
      </c>
      <c r="E7" s="81">
        <v>106</v>
      </c>
      <c r="F7" s="81">
        <v>76</v>
      </c>
      <c r="G7" s="81">
        <v>23</v>
      </c>
      <c r="H7" s="91">
        <v>17</v>
      </c>
      <c r="I7" s="92">
        <v>0</v>
      </c>
      <c r="J7" s="145">
        <f>H7+I7</f>
        <v>17</v>
      </c>
      <c r="K7" s="82">
        <f>IFERROR(J7/G7,"-")</f>
        <v>0.73913043478261</v>
      </c>
      <c r="L7" s="81">
        <v>0</v>
      </c>
      <c r="M7" s="81">
        <v>4</v>
      </c>
      <c r="N7" s="82">
        <f>IFERROR(L7/J7,"-")</f>
        <v>0</v>
      </c>
      <c r="O7" s="83">
        <f>IFERROR(D7/J7,"-")</f>
        <v>7647.0588235294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-130000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170000</v>
      </c>
      <c r="E10" s="41">
        <f>SUM(E6:E8)</f>
        <v>310</v>
      </c>
      <c r="F10" s="41">
        <f>SUM(F6:F8)</f>
        <v>168</v>
      </c>
      <c r="G10" s="41">
        <f>SUM(G6:G8)</f>
        <v>163</v>
      </c>
      <c r="H10" s="41">
        <f>SUM(H6:H8)</f>
        <v>60</v>
      </c>
      <c r="I10" s="41">
        <f>SUM(I6:I8)</f>
        <v>0</v>
      </c>
      <c r="J10" s="41">
        <f>SUM(J6:J8)</f>
        <v>60</v>
      </c>
      <c r="K10" s="42">
        <f>IFERROR(J10/G10,"-")</f>
        <v>0.3680981595092</v>
      </c>
      <c r="L10" s="78">
        <f>SUM(L6:L8)</f>
        <v>4</v>
      </c>
      <c r="M10" s="78">
        <f>SUM(M6:M8)</f>
        <v>18</v>
      </c>
      <c r="N10" s="42">
        <f>IFERROR(L10/J10,"-")</f>
        <v>0.066666666666667</v>
      </c>
      <c r="O10" s="43">
        <f>IFERROR(D10/J10,"-")</f>
        <v>2833.3333333333</v>
      </c>
      <c r="P10" s="44">
        <f>SUM(P6:P8)</f>
        <v>12</v>
      </c>
      <c r="Q10" s="42">
        <f>IFERROR(P10/J10,"-")</f>
        <v>0.2</v>
      </c>
      <c r="R10" s="45">
        <f>SUM(R6:R8)</f>
        <v>817000</v>
      </c>
      <c r="S10" s="45">
        <f>IFERROR(R10/J10,"-")</f>
        <v>13616.666666667</v>
      </c>
      <c r="T10" s="45">
        <f>IFERROR(R10/P10,"-")</f>
        <v>68083.333333333</v>
      </c>
      <c r="U10" s="46">
        <f>SUM(U6:U8)</f>
        <v>647000</v>
      </c>
      <c r="V10" s="47">
        <f>IFERROR(R10/D10,"-")</f>
        <v>4.8058823529412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20.425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41</v>
      </c>
      <c r="L6" s="81">
        <v>0</v>
      </c>
      <c r="M6" s="81">
        <v>108</v>
      </c>
      <c r="N6" s="91">
        <v>13</v>
      </c>
      <c r="O6" s="92">
        <v>0</v>
      </c>
      <c r="P6" s="93">
        <f>N6+O6</f>
        <v>13</v>
      </c>
      <c r="Q6" s="82">
        <f>IFERROR(P6/M6,"-")</f>
        <v>0.12037037037037</v>
      </c>
      <c r="R6" s="81">
        <v>0</v>
      </c>
      <c r="S6" s="81">
        <v>5</v>
      </c>
      <c r="T6" s="82">
        <f>IFERROR(S6/(O6+P6),"-")</f>
        <v>0.38461538461538</v>
      </c>
      <c r="U6" s="182">
        <f>IFERROR(J6/SUM(P6:P7),"-")</f>
        <v>930.23255813953</v>
      </c>
      <c r="V6" s="84">
        <v>3</v>
      </c>
      <c r="W6" s="82">
        <f>IF(P6=0,"-",V6/P6)</f>
        <v>0.23076923076923</v>
      </c>
      <c r="X6" s="186">
        <v>103000</v>
      </c>
      <c r="Y6" s="187">
        <f>IFERROR(X6/P6,"-")</f>
        <v>7923.0769230769</v>
      </c>
      <c r="Z6" s="187">
        <f>IFERROR(X6/V6,"-")</f>
        <v>34333.333333333</v>
      </c>
      <c r="AA6" s="188">
        <f>SUM(X6:X7)-SUM(J6:J7)</f>
        <v>777000</v>
      </c>
      <c r="AB6" s="85">
        <f>SUM(X6:X7)/SUM(J6:J7)</f>
        <v>20.425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7</v>
      </c>
      <c r="BF6" s="113">
        <f>IF(P6=0,"",IF(BE6=0,"",(BE6/P6)))</f>
        <v>0.53846153846154</v>
      </c>
      <c r="BG6" s="112">
        <v>2</v>
      </c>
      <c r="BH6" s="114">
        <f>IFERROR(BG6/BE6,"-")</f>
        <v>0.28571428571429</v>
      </c>
      <c r="BI6" s="115">
        <v>96000</v>
      </c>
      <c r="BJ6" s="116">
        <f>IFERROR(BI6/BE6,"-")</f>
        <v>13714.285714286</v>
      </c>
      <c r="BK6" s="117">
        <v>1</v>
      </c>
      <c r="BL6" s="117"/>
      <c r="BM6" s="117">
        <v>1</v>
      </c>
      <c r="BN6" s="119">
        <v>3</v>
      </c>
      <c r="BO6" s="120">
        <f>IF(P6=0,"",IF(BN6=0,"",(BN6/P6)))</f>
        <v>0.23076923076923</v>
      </c>
      <c r="BP6" s="121">
        <v>1</v>
      </c>
      <c r="BQ6" s="122">
        <f>IFERROR(BP6/BN6,"-")</f>
        <v>0.33333333333333</v>
      </c>
      <c r="BR6" s="123">
        <v>7000</v>
      </c>
      <c r="BS6" s="124">
        <f>IFERROR(BR6/BN6,"-")</f>
        <v>2333.3333333333</v>
      </c>
      <c r="BT6" s="125"/>
      <c r="BU6" s="125"/>
      <c r="BV6" s="125">
        <v>1</v>
      </c>
      <c r="BW6" s="126">
        <v>2</v>
      </c>
      <c r="BX6" s="127">
        <f>IF(P6=0,"",IF(BW6=0,"",(BW6/P6)))</f>
        <v>0.15384615384615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103000</v>
      </c>
      <c r="CQ6" s="141">
        <v>94000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163</v>
      </c>
      <c r="L7" s="81">
        <v>92</v>
      </c>
      <c r="M7" s="81">
        <v>32</v>
      </c>
      <c r="N7" s="91">
        <v>30</v>
      </c>
      <c r="O7" s="92">
        <v>0</v>
      </c>
      <c r="P7" s="93">
        <f>N7+O7</f>
        <v>30</v>
      </c>
      <c r="Q7" s="82">
        <f>IFERROR(P7/M7,"-")</f>
        <v>0.9375</v>
      </c>
      <c r="R7" s="81">
        <v>4</v>
      </c>
      <c r="S7" s="81">
        <v>9</v>
      </c>
      <c r="T7" s="82">
        <f>IFERROR(S7/(O7+P7),"-")</f>
        <v>0.3</v>
      </c>
      <c r="U7" s="182"/>
      <c r="V7" s="84">
        <v>9</v>
      </c>
      <c r="W7" s="82">
        <f>IF(P7=0,"-",V7/P7)</f>
        <v>0.3</v>
      </c>
      <c r="X7" s="186">
        <v>714000</v>
      </c>
      <c r="Y7" s="187">
        <f>IFERROR(X7/P7,"-")</f>
        <v>23800</v>
      </c>
      <c r="Z7" s="187">
        <f>IFERROR(X7/V7,"-")</f>
        <v>79333.333333333</v>
      </c>
      <c r="AA7" s="188"/>
      <c r="AB7" s="85"/>
      <c r="AC7" s="79"/>
      <c r="AD7" s="94">
        <v>1</v>
      </c>
      <c r="AE7" s="95">
        <f>IF(P7=0,"",IF(AD7=0,"",(AD7/P7)))</f>
        <v>0.033333333333333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0.066666666666667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0.3</v>
      </c>
      <c r="BG7" s="112">
        <v>2</v>
      </c>
      <c r="BH7" s="114">
        <f>IFERROR(BG7/BE7,"-")</f>
        <v>0.22222222222222</v>
      </c>
      <c r="BI7" s="115">
        <v>45000</v>
      </c>
      <c r="BJ7" s="116">
        <f>IFERROR(BI7/BE7,"-")</f>
        <v>5000</v>
      </c>
      <c r="BK7" s="117"/>
      <c r="BL7" s="117">
        <v>1</v>
      </c>
      <c r="BM7" s="117">
        <v>1</v>
      </c>
      <c r="BN7" s="119">
        <v>10</v>
      </c>
      <c r="BO7" s="120">
        <f>IF(P7=0,"",IF(BN7=0,"",(BN7/P7)))</f>
        <v>0.33333333333333</v>
      </c>
      <c r="BP7" s="121">
        <v>4</v>
      </c>
      <c r="BQ7" s="122">
        <f>IFERROR(BP7/BN7,"-")</f>
        <v>0.4</v>
      </c>
      <c r="BR7" s="123">
        <v>172000</v>
      </c>
      <c r="BS7" s="124">
        <f>IFERROR(BR7/BN7,"-")</f>
        <v>17200</v>
      </c>
      <c r="BT7" s="125">
        <v>2</v>
      </c>
      <c r="BU7" s="125"/>
      <c r="BV7" s="125">
        <v>2</v>
      </c>
      <c r="BW7" s="126">
        <v>7</v>
      </c>
      <c r="BX7" s="127">
        <f>IF(P7=0,"",IF(BW7=0,"",(BW7/P7)))</f>
        <v>0.23333333333333</v>
      </c>
      <c r="BY7" s="128">
        <v>3</v>
      </c>
      <c r="BZ7" s="129">
        <f>IFERROR(BY7/BW7,"-")</f>
        <v>0.42857142857143</v>
      </c>
      <c r="CA7" s="130">
        <v>497000</v>
      </c>
      <c r="CB7" s="131">
        <f>IFERROR(CA7/BW7,"-")</f>
        <v>71000</v>
      </c>
      <c r="CC7" s="132"/>
      <c r="CD7" s="132"/>
      <c r="CE7" s="132">
        <v>3</v>
      </c>
      <c r="CF7" s="133">
        <v>1</v>
      </c>
      <c r="CG7" s="134">
        <f>IF(P7=0,"",IF(CF7=0,"",(CF7/P7)))</f>
        <v>0.033333333333333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9</v>
      </c>
      <c r="CP7" s="141">
        <v>714000</v>
      </c>
      <c r="CQ7" s="141">
        <v>270000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20.425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40000</v>
      </c>
      <c r="K10" s="41">
        <f>SUM(K6:K9)</f>
        <v>204</v>
      </c>
      <c r="L10" s="41">
        <f>SUM(L6:L9)</f>
        <v>92</v>
      </c>
      <c r="M10" s="41">
        <f>SUM(M6:M9)</f>
        <v>140</v>
      </c>
      <c r="N10" s="41">
        <f>SUM(N6:N9)</f>
        <v>43</v>
      </c>
      <c r="O10" s="41">
        <f>SUM(O6:O9)</f>
        <v>0</v>
      </c>
      <c r="P10" s="41">
        <f>SUM(P6:P9)</f>
        <v>43</v>
      </c>
      <c r="Q10" s="42">
        <f>IFERROR(P10/M10,"-")</f>
        <v>0.30714285714286</v>
      </c>
      <c r="R10" s="78">
        <f>SUM(R6:R9)</f>
        <v>4</v>
      </c>
      <c r="S10" s="78">
        <f>SUM(S6:S9)</f>
        <v>14</v>
      </c>
      <c r="T10" s="42">
        <f>IFERROR(R10/P10,"-")</f>
        <v>0.093023255813953</v>
      </c>
      <c r="U10" s="184">
        <f>IFERROR(J10/P10,"-")</f>
        <v>930.23255813953</v>
      </c>
      <c r="V10" s="44">
        <f>SUM(V6:V9)</f>
        <v>12</v>
      </c>
      <c r="W10" s="42">
        <f>IFERROR(V10/P10,"-")</f>
        <v>0.27906976744186</v>
      </c>
      <c r="X10" s="190">
        <f>SUM(X6:X9)</f>
        <v>817000</v>
      </c>
      <c r="Y10" s="190">
        <f>IFERROR(X10/P10,"-")</f>
        <v>19000</v>
      </c>
      <c r="Z10" s="190">
        <f>IFERROR(X10/V10,"-")</f>
        <v>68083.333333333</v>
      </c>
      <c r="AA10" s="190">
        <f>X10-J10</f>
        <v>777000</v>
      </c>
      <c r="AB10" s="47">
        <f>X10/J10</f>
        <v>20.425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65000</v>
      </c>
      <c r="K6" s="81">
        <v>0</v>
      </c>
      <c r="L6" s="81">
        <v>0</v>
      </c>
      <c r="M6" s="81">
        <v>5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5909.0909090909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63</v>
      </c>
      <c r="L7" s="81">
        <v>47</v>
      </c>
      <c r="M7" s="81">
        <v>10</v>
      </c>
      <c r="N7" s="91">
        <v>11</v>
      </c>
      <c r="O7" s="92">
        <v>0</v>
      </c>
      <c r="P7" s="93">
        <f>N7+O7</f>
        <v>11</v>
      </c>
      <c r="Q7" s="82">
        <f>IFERROR(P7/M7,"-")</f>
        <v>1.1</v>
      </c>
      <c r="R7" s="81">
        <v>0</v>
      </c>
      <c r="S7" s="81">
        <v>2</v>
      </c>
      <c r="T7" s="82">
        <f>IFERROR(S7/(O7+P7),"-")</f>
        <v>0.18181818181818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0.18181818181818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81</v>
      </c>
      <c r="C8" s="203" t="s">
        <v>82</v>
      </c>
      <c r="D8" s="203" t="s">
        <v>74</v>
      </c>
      <c r="E8" s="203" t="s">
        <v>83</v>
      </c>
      <c r="F8" s="203" t="s">
        <v>76</v>
      </c>
      <c r="G8" s="203" t="s">
        <v>84</v>
      </c>
      <c r="H8" s="90" t="s">
        <v>85</v>
      </c>
      <c r="I8" s="90" t="s">
        <v>67</v>
      </c>
      <c r="J8" s="188">
        <v>65000</v>
      </c>
      <c r="K8" s="81">
        <v>0</v>
      </c>
      <c r="L8" s="81">
        <v>0</v>
      </c>
      <c r="M8" s="81">
        <v>4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10833.333333333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-65000</v>
      </c>
      <c r="AB8" s="85">
        <f>SUM(X8:X9)/SUM(J8:J9)</f>
        <v>0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43</v>
      </c>
      <c r="L9" s="81">
        <v>29</v>
      </c>
      <c r="M9" s="81">
        <v>4</v>
      </c>
      <c r="N9" s="91">
        <v>6</v>
      </c>
      <c r="O9" s="92">
        <v>0</v>
      </c>
      <c r="P9" s="93">
        <f>N9+O9</f>
        <v>6</v>
      </c>
      <c r="Q9" s="82">
        <f>IFERROR(P9/M9,"-")</f>
        <v>1.5</v>
      </c>
      <c r="R9" s="81">
        <v>0</v>
      </c>
      <c r="S9" s="81">
        <v>2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>
        <v>2</v>
      </c>
      <c r="AE9" s="95">
        <f>IF(P9=0,"",IF(AD9=0,"",(AD9/P9)))</f>
        <v>0.33333333333333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87</v>
      </c>
      <c r="H12" s="40"/>
      <c r="I12" s="40"/>
      <c r="J12" s="190">
        <f>SUM(J6:J11)</f>
        <v>130000</v>
      </c>
      <c r="K12" s="41">
        <f>SUM(K6:K11)</f>
        <v>106</v>
      </c>
      <c r="L12" s="41">
        <f>SUM(L6:L11)</f>
        <v>76</v>
      </c>
      <c r="M12" s="41">
        <f>SUM(M6:M11)</f>
        <v>23</v>
      </c>
      <c r="N12" s="41">
        <f>SUM(N6:N11)</f>
        <v>17</v>
      </c>
      <c r="O12" s="41">
        <f>SUM(O6:O11)</f>
        <v>0</v>
      </c>
      <c r="P12" s="41">
        <f>SUM(P6:P11)</f>
        <v>17</v>
      </c>
      <c r="Q12" s="42">
        <f>IFERROR(P12/M12,"-")</f>
        <v>0.73913043478261</v>
      </c>
      <c r="R12" s="78">
        <f>SUM(R6:R11)</f>
        <v>0</v>
      </c>
      <c r="S12" s="78">
        <f>SUM(S6:S11)</f>
        <v>4</v>
      </c>
      <c r="T12" s="42">
        <f>IFERROR(R12/P12,"-")</f>
        <v>0</v>
      </c>
      <c r="U12" s="184">
        <f>IFERROR(J12/P12,"-")</f>
        <v>7647.0588235294</v>
      </c>
      <c r="V12" s="44">
        <f>SUM(V6:V11)</f>
        <v>0</v>
      </c>
      <c r="W12" s="42">
        <f>IFERROR(V12/P12,"-")</f>
        <v>0</v>
      </c>
      <c r="X12" s="190">
        <f>SUM(X6:X11)</f>
        <v>0</v>
      </c>
      <c r="Y12" s="190">
        <f>IFERROR(X12/P12,"-")</f>
        <v>0</v>
      </c>
      <c r="Z12" s="190" t="str">
        <f>IFERROR(X12/V12,"-")</f>
        <v>-</v>
      </c>
      <c r="AA12" s="190">
        <f>X12-J12</f>
        <v>-130000</v>
      </c>
      <c r="AB12" s="47">
        <f>X12/J12</f>
        <v>0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