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<sst xmlns="http://schemas.openxmlformats.org/spreadsheetml/2006/main" uniqueCount="93">
  <si>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</si>
  <si>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</si>
  <si>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</si>
  <si>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</si>
  <si>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</si>
  <si>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</si>
  <si>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</si>
  <si>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</si>
  <si>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</si>
  <si>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</si>
  <si>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</si>
  <si>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</si>
  <si>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</si>
  <si>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</si>
  <si>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</si>
  <si>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</si>
  <si>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</si>
  <si>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</si>
  <si>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</si>
  <si>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</si>
  <si>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</si>
  <si>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</si>
  <si>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</si>
  <si>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</si>
  <si>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</si>
  <si>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09月</t>
  </si>
  <si>
    <t>わくドキ</t>
  </si>
  <si>
    <t>最終更新日</t>
  </si>
  <si>
    <t>12月30日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</si>
  <si>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</si>
  <si>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</si>
  <si>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</si>
  <si>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</si>
  <si>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</si>
  <si>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</si>
  <si>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</si>
  <si>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</si>
  <si>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</si>
  <si>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</si>
  <si>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</si>
  <si>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</si>
  <si>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</si>
  <si>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</si>
  <si>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</si>
  <si>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</si>
  <si>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</si>
  <si>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</si>
  <si>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</si>
  <si>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</si>
  <si>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</si>
  <si>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</si>
  <si>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</si>
  <si>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</si>
  <si>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</si>
  <si>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</si>
  <si>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</si>
  <si>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</si>
  <si>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</si>
  <si>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</si>
  <si>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</si>
  <si>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</si>
  <si>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ac090</t>
  </si>
  <si>
    <t>大洋図書</t>
  </si>
  <si>
    <t>2P_対談風_わくドキ</t>
  </si>
  <si>
    <t>lp03_f</t>
  </si>
  <si>
    <t>実話ナックルズSPECIAL2019</t>
  </si>
  <si>
    <t>4C2P</t>
  </si>
  <si>
    <t>9月17日(火)</t>
  </si>
  <si>
    <t>ac091</t>
  </si>
  <si>
    <t>空電</t>
  </si>
  <si>
    <t>ac092</t>
  </si>
  <si>
    <t>一水社</t>
  </si>
  <si>
    <t>EX芸能モンスター</t>
  </si>
  <si>
    <t>9月28日(土)</t>
  </si>
  <si>
    <t>ac093</t>
  </si>
  <si>
    <t>雑誌 TOTAL</t>
  </si>
  <si>
    <t>●DVD 広告</t>
  </si>
  <si>
    <t>pw097</t>
  </si>
  <si>
    <t>インフォメディア</t>
  </si>
  <si>
    <t>DVD漫画けんじ</t>
  </si>
  <si>
    <t>B5、書店売、1250円、2万部</t>
  </si>
  <si>
    <t>lp07</t>
  </si>
  <si>
    <t>巨乳でスッキリ!!ありえない状況でハメちゃった!</t>
  </si>
  <si>
    <t>DVD袋裏1C+コンテンツ枠</t>
  </si>
  <si>
    <t>9月18日(水)</t>
  </si>
  <si>
    <t>pw098</t>
  </si>
  <si>
    <t>pw099</t>
  </si>
  <si>
    <t>A4、書店売、1998円</t>
  </si>
  <si>
    <t>しろうと美人妻中出し地下DVD18時間 刺激的すぎる快楽と愛</t>
  </si>
  <si>
    <t>DVD貼付け面4C1/2P</t>
  </si>
  <si>
    <t>9月26日(木)</t>
  </si>
  <si>
    <t>pw100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</si>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</sst>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140000</v>
      </c>
      <c r="E6" s="81">
        <v>127</v>
      </c>
      <c r="F6" s="81">
        <v>58</v>
      </c>
      <c r="G6" s="81">
        <v>62</v>
      </c>
      <c r="H6" s="91">
        <v>28</v>
      </c>
      <c r="I6" s="92">
        <v>1</v>
      </c>
      <c r="J6" s="145">
        <f>H6+I6</f>
        <v>29</v>
      </c>
      <c r="K6" s="82">
        <f>IFERROR(J6/G6,"-")</f>
        <v>0.46774193548387</v>
      </c>
      <c r="L6" s="81">
        <v>2</v>
      </c>
      <c r="M6" s="81">
        <v>11</v>
      </c>
      <c r="N6" s="82">
        <f>IFERROR(L6/J6,"-")</f>
        <v>0.068965517241379</v>
      </c>
      <c r="O6" s="83">
        <f>IFERROR(D6/J6,"-")</f>
        <v>4827.5862068966</v>
      </c>
      <c r="P6" s="84">
        <v>8</v>
      </c>
      <c r="Q6" s="82">
        <f>IFERROR(P6/J6,"-")</f>
        <v>0.27586206896552</v>
      </c>
      <c r="R6" s="200">
        <v>68000</v>
      </c>
      <c r="S6" s="201">
        <f>IFERROR(R6/J6,"-")</f>
        <v>2344.8275862069</v>
      </c>
      <c r="T6" s="201">
        <f>IFERROR(R6/P6,"-")</f>
        <v>8500</v>
      </c>
      <c r="U6" s="195">
        <f>IFERROR(R6-D6,"-")</f>
        <v>-72000</v>
      </c>
      <c r="V6" s="85">
        <f>R6/D6</f>
        <v>0.48571428571429</v>
      </c>
      <c r="W6" s="79"/>
      <c r="X6" s="144"/>
    </row>
    <row r="7" spans="1:24">
      <c r="A7" s="80"/>
      <c r="B7" s="86" t="s">
        <v>24</v>
      </c>
      <c r="C7" s="86">
        <v>4</v>
      </c>
      <c r="D7" s="195">
        <v>130000</v>
      </c>
      <c r="E7" s="81">
        <v>92</v>
      </c>
      <c r="F7" s="81">
        <v>70</v>
      </c>
      <c r="G7" s="81">
        <v>55</v>
      </c>
      <c r="H7" s="91">
        <v>25</v>
      </c>
      <c r="I7" s="92">
        <v>0</v>
      </c>
      <c r="J7" s="145">
        <f>H7+I7</f>
        <v>25</v>
      </c>
      <c r="K7" s="82">
        <f>IFERROR(J7/G7,"-")</f>
        <v>0.45454545454545</v>
      </c>
      <c r="L7" s="81">
        <v>2</v>
      </c>
      <c r="M7" s="81">
        <v>4</v>
      </c>
      <c r="N7" s="82">
        <f>IFERROR(L7/J7,"-")</f>
        <v>0.08</v>
      </c>
      <c r="O7" s="83">
        <f>IFERROR(D7/J7,"-")</f>
        <v>5200</v>
      </c>
      <c r="P7" s="84">
        <v>1</v>
      </c>
      <c r="Q7" s="82">
        <f>IFERROR(P7/J7,"-")</f>
        <v>0.04</v>
      </c>
      <c r="R7" s="200">
        <v>23000</v>
      </c>
      <c r="S7" s="201">
        <f>IFERROR(R7/J7,"-")</f>
        <v>920</v>
      </c>
      <c r="T7" s="201">
        <f>IFERROR(R7/P7,"-")</f>
        <v>23000</v>
      </c>
      <c r="U7" s="195">
        <f>IFERROR(R7-D7,"-")</f>
        <v>-107000</v>
      </c>
      <c r="V7" s="85">
        <f>R7/D7</f>
        <v>0.17692307692308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270000</v>
      </c>
      <c r="E10" s="41">
        <f>SUM(E6:E8)</f>
        <v>219</v>
      </c>
      <c r="F10" s="41">
        <f>SUM(F6:F8)</f>
        <v>128</v>
      </c>
      <c r="G10" s="41">
        <f>SUM(G6:G8)</f>
        <v>117</v>
      </c>
      <c r="H10" s="41">
        <f>SUM(H6:H8)</f>
        <v>53</v>
      </c>
      <c r="I10" s="41">
        <f>SUM(I6:I8)</f>
        <v>1</v>
      </c>
      <c r="J10" s="41">
        <f>SUM(J6:J8)</f>
        <v>54</v>
      </c>
      <c r="K10" s="42">
        <f>IFERROR(J10/G10,"-")</f>
        <v>0.46153846153846</v>
      </c>
      <c r="L10" s="78">
        <f>SUM(L6:L8)</f>
        <v>4</v>
      </c>
      <c r="M10" s="78">
        <f>SUM(M6:M8)</f>
        <v>15</v>
      </c>
      <c r="N10" s="42">
        <f>IFERROR(L10/J10,"-")</f>
        <v>0.074074074074074</v>
      </c>
      <c r="O10" s="43">
        <f>IFERROR(D10/J10,"-")</f>
        <v>5000</v>
      </c>
      <c r="P10" s="44">
        <f>SUM(P6:P8)</f>
        <v>9</v>
      </c>
      <c r="Q10" s="42">
        <f>IFERROR(P10/J10,"-")</f>
        <v>0.16666666666667</v>
      </c>
      <c r="R10" s="45">
        <f>SUM(R6:R8)</f>
        <v>91000</v>
      </c>
      <c r="S10" s="45">
        <f>IFERROR(R10/J10,"-")</f>
        <v>1685.1851851852</v>
      </c>
      <c r="T10" s="45">
        <f>IFERROR(R10/P10,"-")</f>
        <v>10111.111111111</v>
      </c>
      <c r="U10" s="46">
        <f>SUM(U6:U8)</f>
        <v>-179000</v>
      </c>
      <c r="V10" s="47">
        <f>IFERROR(R10/D10,"-")</f>
        <v>0.33703703703704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0.35789473684211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95000</v>
      </c>
      <c r="K6" s="81">
        <v>20</v>
      </c>
      <c r="L6" s="81">
        <v>0</v>
      </c>
      <c r="M6" s="81">
        <v>53</v>
      </c>
      <c r="N6" s="91">
        <v>8</v>
      </c>
      <c r="O6" s="92">
        <v>0</v>
      </c>
      <c r="P6" s="93">
        <f>N6+O6</f>
        <v>8</v>
      </c>
      <c r="Q6" s="82">
        <f>IFERROR(P6/M6,"-")</f>
        <v>0.15094339622642</v>
      </c>
      <c r="R6" s="81">
        <v>0</v>
      </c>
      <c r="S6" s="81">
        <v>4</v>
      </c>
      <c r="T6" s="82">
        <f>IFERROR(S6/(O6+P6),"-")</f>
        <v>0.5</v>
      </c>
      <c r="U6" s="182">
        <f>IFERROR(J6/SUM(P6:P7),"-")</f>
        <v>5277.7777777778</v>
      </c>
      <c r="V6" s="84">
        <v>2</v>
      </c>
      <c r="W6" s="82">
        <f>IF(P6=0,"-",V6/P6)</f>
        <v>0.25</v>
      </c>
      <c r="X6" s="186">
        <v>6000</v>
      </c>
      <c r="Y6" s="187">
        <f>IFERROR(X6/P6,"-")</f>
        <v>750</v>
      </c>
      <c r="Z6" s="187">
        <f>IFERROR(X6/V6,"-")</f>
        <v>3000</v>
      </c>
      <c r="AA6" s="188">
        <f>SUM(X6:X7)-SUM(J6:J7)</f>
        <v>-61000</v>
      </c>
      <c r="AB6" s="85">
        <f>SUM(X6:X7)/SUM(J6:J7)</f>
        <v>0.35789473684211</v>
      </c>
      <c r="AC6" s="79"/>
      <c r="AD6" s="94">
        <v>1</v>
      </c>
      <c r="AE6" s="95">
        <f>IF(P6=0,"",IF(AD6=0,"",(AD6/P6)))</f>
        <v>0.125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3</v>
      </c>
      <c r="AW6" s="107">
        <f>IF(P6=0,"",IF(AV6=0,"",(AV6/P6)))</f>
        <v>0.375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0.375</v>
      </c>
      <c r="BG6" s="112">
        <v>1</v>
      </c>
      <c r="BH6" s="114">
        <f>IFERROR(BG6/BE6,"-")</f>
        <v>0.33333333333333</v>
      </c>
      <c r="BI6" s="115">
        <v>6000</v>
      </c>
      <c r="BJ6" s="116">
        <f>IFERROR(BI6/BE6,"-")</f>
        <v>2000</v>
      </c>
      <c r="BK6" s="117"/>
      <c r="BL6" s="117">
        <v>1</v>
      </c>
      <c r="BM6" s="117"/>
      <c r="BN6" s="119">
        <v>1</v>
      </c>
      <c r="BO6" s="120">
        <f>IF(P6=0,"",IF(BN6=0,"",(BN6/P6)))</f>
        <v>0.125</v>
      </c>
      <c r="BP6" s="121">
        <v>1</v>
      </c>
      <c r="BQ6" s="122">
        <f>IFERROR(BP6/BN6,"-")</f>
        <v>1</v>
      </c>
      <c r="BR6" s="123">
        <v>19000</v>
      </c>
      <c r="BS6" s="124">
        <f>IFERROR(BR6/BN6,"-")</f>
        <v>19000</v>
      </c>
      <c r="BT6" s="125"/>
      <c r="BU6" s="125"/>
      <c r="BV6" s="125">
        <v>1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6000</v>
      </c>
      <c r="CQ6" s="141">
        <v>19000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69</v>
      </c>
      <c r="L7" s="81">
        <v>34</v>
      </c>
      <c r="M7" s="81">
        <v>3</v>
      </c>
      <c r="N7" s="91">
        <v>10</v>
      </c>
      <c r="O7" s="92">
        <v>0</v>
      </c>
      <c r="P7" s="93">
        <f>N7+O7</f>
        <v>10</v>
      </c>
      <c r="Q7" s="82">
        <f>IFERROR(P7/M7,"-")</f>
        <v>3.3333333333333</v>
      </c>
      <c r="R7" s="81">
        <v>1</v>
      </c>
      <c r="S7" s="81">
        <v>5</v>
      </c>
      <c r="T7" s="82">
        <f>IFERROR(S7/(O7+P7),"-")</f>
        <v>0.5</v>
      </c>
      <c r="U7" s="182"/>
      <c r="V7" s="84">
        <v>3</v>
      </c>
      <c r="W7" s="82">
        <f>IF(P7=0,"-",V7/P7)</f>
        <v>0.3</v>
      </c>
      <c r="X7" s="186">
        <v>28000</v>
      </c>
      <c r="Y7" s="187">
        <f>IFERROR(X7/P7,"-")</f>
        <v>2800</v>
      </c>
      <c r="Z7" s="187">
        <f>IFERROR(X7/V7,"-")</f>
        <v>9333.3333333333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7</v>
      </c>
      <c r="BO7" s="120">
        <f>IF(P7=0,"",IF(BN7=0,"",(BN7/P7)))</f>
        <v>0.7</v>
      </c>
      <c r="BP7" s="121">
        <v>3</v>
      </c>
      <c r="BQ7" s="122">
        <f>IFERROR(BP7/BN7,"-")</f>
        <v>0.42857142857143</v>
      </c>
      <c r="BR7" s="123">
        <v>107000</v>
      </c>
      <c r="BS7" s="124">
        <f>IFERROR(BR7/BN7,"-")</f>
        <v>15285.714285714</v>
      </c>
      <c r="BT7" s="125"/>
      <c r="BU7" s="125"/>
      <c r="BV7" s="125">
        <v>3</v>
      </c>
      <c r="BW7" s="126">
        <v>1</v>
      </c>
      <c r="BX7" s="127">
        <f>IF(P7=0,"",IF(BW7=0,"",(BW7/P7)))</f>
        <v>0.1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28000</v>
      </c>
      <c r="CQ7" s="141">
        <v>79000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0.75555555555556</v>
      </c>
      <c r="B8" s="203" t="s">
        <v>70</v>
      </c>
      <c r="C8" s="203" t="s">
        <v>71</v>
      </c>
      <c r="D8" s="203" t="s">
        <v>63</v>
      </c>
      <c r="E8" s="203"/>
      <c r="F8" s="203" t="s">
        <v>64</v>
      </c>
      <c r="G8" s="203" t="s">
        <v>72</v>
      </c>
      <c r="H8" s="90" t="s">
        <v>66</v>
      </c>
      <c r="I8" s="204" t="s">
        <v>73</v>
      </c>
      <c r="J8" s="188">
        <v>45000</v>
      </c>
      <c r="K8" s="81">
        <v>3</v>
      </c>
      <c r="L8" s="81">
        <v>0</v>
      </c>
      <c r="M8" s="81">
        <v>5</v>
      </c>
      <c r="N8" s="91">
        <v>3</v>
      </c>
      <c r="O8" s="92">
        <v>0</v>
      </c>
      <c r="P8" s="93">
        <f>N8+O8</f>
        <v>3</v>
      </c>
      <c r="Q8" s="82">
        <f>IFERROR(P8/M8,"-")</f>
        <v>0.6</v>
      </c>
      <c r="R8" s="81">
        <v>0</v>
      </c>
      <c r="S8" s="81">
        <v>0</v>
      </c>
      <c r="T8" s="82">
        <f>IFERROR(S8/(O8+P8),"-")</f>
        <v>0</v>
      </c>
      <c r="U8" s="182">
        <f>IFERROR(J8/SUM(P8:P9),"-")</f>
        <v>4090.9090909091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-11000</v>
      </c>
      <c r="AB8" s="85">
        <f>SUM(X8:X9)/SUM(J8:J9)</f>
        <v>0.75555555555556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0.33333333333333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2</v>
      </c>
      <c r="AW8" s="107">
        <f>IF(P8=0,"",IF(AV8=0,"",(AV8/P8)))</f>
        <v>0.66666666666667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35</v>
      </c>
      <c r="L9" s="81">
        <v>24</v>
      </c>
      <c r="M9" s="81">
        <v>1</v>
      </c>
      <c r="N9" s="91">
        <v>7</v>
      </c>
      <c r="O9" s="92">
        <v>1</v>
      </c>
      <c r="P9" s="93">
        <f>N9+O9</f>
        <v>8</v>
      </c>
      <c r="Q9" s="82">
        <f>IFERROR(P9/M9,"-")</f>
        <v>8</v>
      </c>
      <c r="R9" s="81">
        <v>1</v>
      </c>
      <c r="S9" s="81">
        <v>2</v>
      </c>
      <c r="T9" s="82">
        <f>IFERROR(S9/(O9+P9),"-")</f>
        <v>0.22222222222222</v>
      </c>
      <c r="U9" s="182"/>
      <c r="V9" s="84">
        <v>3</v>
      </c>
      <c r="W9" s="82">
        <f>IF(P9=0,"-",V9/P9)</f>
        <v>0.375</v>
      </c>
      <c r="X9" s="186">
        <v>34000</v>
      </c>
      <c r="Y9" s="187">
        <f>IFERROR(X9/P9,"-")</f>
        <v>4250</v>
      </c>
      <c r="Z9" s="187">
        <f>IFERROR(X9/V9,"-")</f>
        <v>11333.333333333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4</v>
      </c>
      <c r="BF9" s="113">
        <f>IF(P9=0,"",IF(BE9=0,"",(BE9/P9)))</f>
        <v>0.5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4</v>
      </c>
      <c r="BO9" s="120">
        <f>IF(P9=0,"",IF(BN9=0,"",(BN9/P9)))</f>
        <v>0.5</v>
      </c>
      <c r="BP9" s="121">
        <v>3</v>
      </c>
      <c r="BQ9" s="122">
        <f>IFERROR(BP9/BN9,"-")</f>
        <v>0.75</v>
      </c>
      <c r="BR9" s="123">
        <v>83000</v>
      </c>
      <c r="BS9" s="124">
        <f>IFERROR(BR9/BN9,"-")</f>
        <v>20750</v>
      </c>
      <c r="BT9" s="125">
        <v>1</v>
      </c>
      <c r="BU9" s="125"/>
      <c r="BV9" s="125">
        <v>2</v>
      </c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3</v>
      </c>
      <c r="CP9" s="141">
        <v>34000</v>
      </c>
      <c r="CQ9" s="141">
        <v>49000</v>
      </c>
      <c r="CR9" s="141">
        <v>3000</v>
      </c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0.48571428571429</v>
      </c>
      <c r="B12" s="39"/>
      <c r="C12" s="39"/>
      <c r="D12" s="39"/>
      <c r="E12" s="39"/>
      <c r="F12" s="39"/>
      <c r="G12" s="40" t="s">
        <v>75</v>
      </c>
      <c r="H12" s="40"/>
      <c r="I12" s="40"/>
      <c r="J12" s="190">
        <f>SUM(J6:J11)</f>
        <v>140000</v>
      </c>
      <c r="K12" s="41">
        <f>SUM(K6:K11)</f>
        <v>127</v>
      </c>
      <c r="L12" s="41">
        <f>SUM(L6:L11)</f>
        <v>58</v>
      </c>
      <c r="M12" s="41">
        <f>SUM(M6:M11)</f>
        <v>62</v>
      </c>
      <c r="N12" s="41">
        <f>SUM(N6:N11)</f>
        <v>28</v>
      </c>
      <c r="O12" s="41">
        <f>SUM(O6:O11)</f>
        <v>1</v>
      </c>
      <c r="P12" s="41">
        <f>SUM(P6:P11)</f>
        <v>29</v>
      </c>
      <c r="Q12" s="42">
        <f>IFERROR(P12/M12,"-")</f>
        <v>0.46774193548387</v>
      </c>
      <c r="R12" s="78">
        <f>SUM(R6:R11)</f>
        <v>2</v>
      </c>
      <c r="S12" s="78">
        <f>SUM(S6:S11)</f>
        <v>11</v>
      </c>
      <c r="T12" s="42">
        <f>IFERROR(R12/P12,"-")</f>
        <v>0.068965517241379</v>
      </c>
      <c r="U12" s="184">
        <f>IFERROR(J12/P12,"-")</f>
        <v>4827.5862068966</v>
      </c>
      <c r="V12" s="44">
        <f>SUM(V6:V11)</f>
        <v>8</v>
      </c>
      <c r="W12" s="42">
        <f>IFERROR(V12/P12,"-")</f>
        <v>0.27586206896552</v>
      </c>
      <c r="X12" s="190">
        <f>SUM(X6:X11)</f>
        <v>68000</v>
      </c>
      <c r="Y12" s="190">
        <f>IFERROR(X12/P12,"-")</f>
        <v>2344.8275862069</v>
      </c>
      <c r="Z12" s="190">
        <f>IFERROR(X12/V12,"-")</f>
        <v>8500</v>
      </c>
      <c r="AA12" s="190">
        <f>X12-J12</f>
        <v>-72000</v>
      </c>
      <c r="AB12" s="47">
        <f>X12/J12</f>
        <v>0.48571428571429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76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0.35384615384615</v>
      </c>
      <c r="B6" s="203" t="s">
        <v>77</v>
      </c>
      <c r="C6" s="203" t="s">
        <v>78</v>
      </c>
      <c r="D6" s="203" t="s">
        <v>79</v>
      </c>
      <c r="E6" s="203" t="s">
        <v>80</v>
      </c>
      <c r="F6" s="203" t="s">
        <v>81</v>
      </c>
      <c r="G6" s="203" t="s">
        <v>82</v>
      </c>
      <c r="H6" s="90" t="s">
        <v>83</v>
      </c>
      <c r="I6" s="90" t="s">
        <v>84</v>
      </c>
      <c r="J6" s="188">
        <v>65000</v>
      </c>
      <c r="K6" s="81">
        <v>0</v>
      </c>
      <c r="L6" s="81">
        <v>0</v>
      </c>
      <c r="M6" s="81">
        <v>9</v>
      </c>
      <c r="N6" s="91">
        <v>0</v>
      </c>
      <c r="O6" s="92">
        <v>0</v>
      </c>
      <c r="P6" s="93">
        <f>N6+O6</f>
        <v>0</v>
      </c>
      <c r="Q6" s="82">
        <f>IFERROR(P6/M6,"-")</f>
        <v>0</v>
      </c>
      <c r="R6" s="81">
        <v>0</v>
      </c>
      <c r="S6" s="81">
        <v>0</v>
      </c>
      <c r="T6" s="82" t="str">
        <f>IFERROR(S6/(O6+P6),"-")</f>
        <v>-</v>
      </c>
      <c r="U6" s="182">
        <f>IFERROR(J6/SUM(P6:P7),"-")</f>
        <v>3611.1111111111</v>
      </c>
      <c r="V6" s="84">
        <v>0</v>
      </c>
      <c r="W6" s="82" t="str">
        <f>IF(P6=0,"-",V6/P6)</f>
        <v>-</v>
      </c>
      <c r="X6" s="186">
        <v>0</v>
      </c>
      <c r="Y6" s="187" t="str">
        <f>IFERROR(X6/P6,"-")</f>
        <v>-</v>
      </c>
      <c r="Z6" s="187" t="str">
        <f>IFERROR(X6/V6,"-")</f>
        <v>-</v>
      </c>
      <c r="AA6" s="188">
        <f>SUM(X6:X7)-SUM(J6:J7)</f>
        <v>-42000</v>
      </c>
      <c r="AB6" s="85">
        <f>SUM(X6:X7)/SUM(J6:J7)</f>
        <v>0.35384615384615</v>
      </c>
      <c r="AC6" s="79"/>
      <c r="AD6" s="94"/>
      <c r="AE6" s="95" t="str">
        <f>IF(P6=0,"",IF(AD6=0,"",(AD6/P6)))</f>
        <v/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 t="str">
        <f>IF(P6=0,"",IF(AM6=0,"",(AM6/P6)))</f>
        <v/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 t="str">
        <f>IF(P6=0,"",IF(AV6=0,"",(AV6/P6)))</f>
        <v/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 t="str">
        <f>IF(P6=0,"",IF(BE6=0,"",(BE6/P6)))</f>
        <v/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 t="str">
        <f>IF(P6=0,"",IF(BN6=0,"",(BN6/P6)))</f>
        <v/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/>
      <c r="BX6" s="127" t="str">
        <f>IF(P6=0,"",IF(BW6=0,"",(BW6/P6)))</f>
        <v/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 t="str">
        <f>IF(P6=0,"",IF(CF6=0,"",(CF6/P6)))</f>
        <v/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85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75</v>
      </c>
      <c r="L7" s="81">
        <v>59</v>
      </c>
      <c r="M7" s="81">
        <v>36</v>
      </c>
      <c r="N7" s="91">
        <v>18</v>
      </c>
      <c r="O7" s="92">
        <v>0</v>
      </c>
      <c r="P7" s="93">
        <f>N7+O7</f>
        <v>18</v>
      </c>
      <c r="Q7" s="82">
        <f>IFERROR(P7/M7,"-")</f>
        <v>0.5</v>
      </c>
      <c r="R7" s="81">
        <v>2</v>
      </c>
      <c r="S7" s="81">
        <v>3</v>
      </c>
      <c r="T7" s="82">
        <f>IFERROR(S7/(O7+P7),"-")</f>
        <v>0.16666666666667</v>
      </c>
      <c r="U7" s="182"/>
      <c r="V7" s="84">
        <v>1</v>
      </c>
      <c r="W7" s="82">
        <f>IF(P7=0,"-",V7/P7)</f>
        <v>0.055555555555556</v>
      </c>
      <c r="X7" s="186">
        <v>23000</v>
      </c>
      <c r="Y7" s="187">
        <f>IFERROR(X7/P7,"-")</f>
        <v>1277.7777777778</v>
      </c>
      <c r="Z7" s="187">
        <f>IFERROR(X7/V7,"-")</f>
        <v>23000</v>
      </c>
      <c r="AA7" s="188"/>
      <c r="AB7" s="85"/>
      <c r="AC7" s="79"/>
      <c r="AD7" s="94">
        <v>4</v>
      </c>
      <c r="AE7" s="95">
        <f>IF(P7=0,"",IF(AD7=0,"",(AD7/P7)))</f>
        <v>0.22222222222222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3</v>
      </c>
      <c r="AN7" s="101">
        <f>IF(P7=0,"",IF(AM7=0,"",(AM7/P7)))</f>
        <v>0.16666666666667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0.11111111111111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0.11111111111111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7</v>
      </c>
      <c r="BO7" s="120">
        <f>IF(P7=0,"",IF(BN7=0,"",(BN7/P7)))</f>
        <v>0.38888888888889</v>
      </c>
      <c r="BP7" s="121">
        <v>1</v>
      </c>
      <c r="BQ7" s="122">
        <f>IFERROR(BP7/BN7,"-")</f>
        <v>0.14285714285714</v>
      </c>
      <c r="BR7" s="123">
        <v>23000</v>
      </c>
      <c r="BS7" s="124">
        <f>IFERROR(BR7/BN7,"-")</f>
        <v>3285.7142857143</v>
      </c>
      <c r="BT7" s="125"/>
      <c r="BU7" s="125"/>
      <c r="BV7" s="125">
        <v>1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23000</v>
      </c>
      <c r="CQ7" s="141">
        <v>23000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</v>
      </c>
      <c r="B8" s="203" t="s">
        <v>86</v>
      </c>
      <c r="C8" s="203" t="s">
        <v>71</v>
      </c>
      <c r="D8" s="203" t="s">
        <v>79</v>
      </c>
      <c r="E8" s="203" t="s">
        <v>87</v>
      </c>
      <c r="F8" s="203" t="s">
        <v>81</v>
      </c>
      <c r="G8" s="203" t="s">
        <v>88</v>
      </c>
      <c r="H8" s="90" t="s">
        <v>89</v>
      </c>
      <c r="I8" s="90" t="s">
        <v>90</v>
      </c>
      <c r="J8" s="188">
        <v>65000</v>
      </c>
      <c r="K8" s="81">
        <v>0</v>
      </c>
      <c r="L8" s="81">
        <v>0</v>
      </c>
      <c r="M8" s="81">
        <v>6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>
        <f>IFERROR(J8/SUM(P8:P9),"-")</f>
        <v>9285.7142857143</v>
      </c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>
        <f>SUM(X8:X9)-SUM(J8:J9)</f>
        <v>-65000</v>
      </c>
      <c r="AB8" s="85">
        <f>SUM(X8:X9)/SUM(J8:J9)</f>
        <v>0</v>
      </c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91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17</v>
      </c>
      <c r="L9" s="81">
        <v>11</v>
      </c>
      <c r="M9" s="81">
        <v>4</v>
      </c>
      <c r="N9" s="91">
        <v>7</v>
      </c>
      <c r="O9" s="92">
        <v>0</v>
      </c>
      <c r="P9" s="93">
        <f>N9+O9</f>
        <v>7</v>
      </c>
      <c r="Q9" s="82">
        <f>IFERROR(P9/M9,"-")</f>
        <v>1.75</v>
      </c>
      <c r="R9" s="81">
        <v>0</v>
      </c>
      <c r="S9" s="81">
        <v>1</v>
      </c>
      <c r="T9" s="82">
        <f>IFERROR(S9/(O9+P9),"-")</f>
        <v>0.14285714285714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>
        <v>1</v>
      </c>
      <c r="AE9" s="95">
        <f>IF(P9=0,"",IF(AD9=0,"",(AD9/P9)))</f>
        <v>0.14285714285714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0.14285714285714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4</v>
      </c>
      <c r="BO9" s="120">
        <f>IF(P9=0,"",IF(BN9=0,"",(BN9/P9)))</f>
        <v>0.57142857142857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0.14285714285714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0.17692307692308</v>
      </c>
      <c r="B12" s="39"/>
      <c r="C12" s="39"/>
      <c r="D12" s="39"/>
      <c r="E12" s="39"/>
      <c r="F12" s="39"/>
      <c r="G12" s="40" t="s">
        <v>92</v>
      </c>
      <c r="H12" s="40"/>
      <c r="I12" s="40"/>
      <c r="J12" s="190">
        <f>SUM(J6:J11)</f>
        <v>130000</v>
      </c>
      <c r="K12" s="41">
        <f>SUM(K6:K11)</f>
        <v>92</v>
      </c>
      <c r="L12" s="41">
        <f>SUM(L6:L11)</f>
        <v>70</v>
      </c>
      <c r="M12" s="41">
        <f>SUM(M6:M11)</f>
        <v>55</v>
      </c>
      <c r="N12" s="41">
        <f>SUM(N6:N11)</f>
        <v>25</v>
      </c>
      <c r="O12" s="41">
        <f>SUM(O6:O11)</f>
        <v>0</v>
      </c>
      <c r="P12" s="41">
        <f>SUM(P6:P11)</f>
        <v>25</v>
      </c>
      <c r="Q12" s="42">
        <f>IFERROR(P12/M12,"-")</f>
        <v>0.45454545454545</v>
      </c>
      <c r="R12" s="78">
        <f>SUM(R6:R11)</f>
        <v>2</v>
      </c>
      <c r="S12" s="78">
        <f>SUM(S6:S11)</f>
        <v>4</v>
      </c>
      <c r="T12" s="42">
        <f>IFERROR(R12/P12,"-")</f>
        <v>0.08</v>
      </c>
      <c r="U12" s="184">
        <f>IFERROR(J12/P12,"-")</f>
        <v>5200</v>
      </c>
      <c r="V12" s="44">
        <f>SUM(V6:V11)</f>
        <v>1</v>
      </c>
      <c r="W12" s="42">
        <f>IFERROR(V12/P12,"-")</f>
        <v>0.04</v>
      </c>
      <c r="X12" s="190">
        <f>SUM(X6:X11)</f>
        <v>23000</v>
      </c>
      <c r="Y12" s="190">
        <f>IFERROR(X12/P12,"-")</f>
        <v>920</v>
      </c>
      <c r="Z12" s="190">
        <f>IFERROR(X12/V12,"-")</f>
        <v>23000</v>
      </c>
      <c r="AA12" s="190">
        <f>X12-J12</f>
        <v>-107000</v>
      </c>
      <c r="AB12" s="47">
        <f>X12/J12</f>
        <v>0.17692307692308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