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<sst xmlns="http://schemas.openxmlformats.org/spreadsheetml/2006/main" uniqueCount="94">
  <si>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</si>
  <si>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</si>
  <si>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</si>
  <si>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</si>
  <si>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</si>
  <si>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</si>
  <si>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</si>
  <si>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</si>
  <si>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</si>
  <si>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</si>
  <si>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</si>
  <si>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</si>
  <si>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</si>
  <si>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</si>
  <si>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</si>
  <si>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</si>
  <si>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</si>
  <si>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</si>
  <si>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</si>
  <si>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</si>
  <si>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</si>
  <si>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</si>
  <si>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</si>
  <si>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</si>
  <si>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</si>
  <si>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</si>
  <si>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</si>
  <si>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</si>
  <si>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</si>
  <si>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</si>
  <si>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</si>
  <si>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</si>
  <si>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</si>
  <si>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</si>
  <si>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</si>
  <si>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</si>
  <si>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</si>
  <si>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</si>
  <si>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</si>
  <si>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</si>
  <si>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</si>
  <si>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</si>
  <si>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</si>
  <si>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</si>
  <si>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</si>
  <si>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</si>
  <si>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</si>
  <si>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</si>
  <si>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</si>
  <si>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</si>
  <si>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</si>
  <si>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</si>
  <si>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</si>
  <si>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</si>
  <si>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</si>
  <si>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</si>
  <si>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</si>
  <si>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</si>
  <si>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</si>
  <si>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</si>
  <si>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</si>
  <si>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ac086</t>
  </si>
  <si>
    <t>大洋図書</t>
  </si>
  <si>
    <t>2P_対談風_わくドキ</t>
  </si>
  <si>
    <t>lp03_f</t>
  </si>
  <si>
    <t>臨時増刊ラヴァーズ</t>
  </si>
  <si>
    <t>4C2P</t>
  </si>
  <si>
    <t>8月23日(金)</t>
  </si>
  <si>
    <t>ac087</t>
  </si>
  <si>
    <t>空電</t>
  </si>
  <si>
    <t>ac088</t>
  </si>
  <si>
    <t>三和出版</t>
  </si>
  <si>
    <t>実話ヴィーナス</t>
  </si>
  <si>
    <t>8月29日(木)</t>
  </si>
  <si>
    <t>ac089</t>
  </si>
  <si>
    <t>雑誌 TOTAL</t>
  </si>
  <si>
    <t>●DVD 広告</t>
  </si>
  <si>
    <t>pw093</t>
  </si>
  <si>
    <t>インフォメディア</t>
  </si>
  <si>
    <t>DVD漫画けんじ</t>
  </si>
  <si>
    <t>A4、書店売、1249円、2万部</t>
  </si>
  <si>
    <t>lp07</t>
  </si>
  <si>
    <t>個人撮影 夫の留守に精汁まみれ!</t>
  </si>
  <si>
    <t>DVD袋裏1C+コンテンツ枠</t>
  </si>
  <si>
    <t>8月07日(水)</t>
  </si>
  <si>
    <t>pw094</t>
  </si>
  <si>
    <t>pw095</t>
  </si>
  <si>
    <t>一水社</t>
  </si>
  <si>
    <t>A4、書店売、1800円</t>
  </si>
  <si>
    <t>しろうと美人妻中出し地下DVD18時間 気持ちがいいから抜かないで</t>
  </si>
  <si>
    <t>DVD貼付面4C1/2P</t>
  </si>
  <si>
    <t>8月27日(火)</t>
  </si>
  <si>
    <t>pw096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</si>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</sst>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203</v>
      </c>
      <c r="F6" s="81">
        <v>78</v>
      </c>
      <c r="G6" s="81">
        <v>149</v>
      </c>
      <c r="H6" s="91">
        <v>53</v>
      </c>
      <c r="I6" s="92">
        <v>0</v>
      </c>
      <c r="J6" s="145">
        <f>H6+I6</f>
        <v>53</v>
      </c>
      <c r="K6" s="82">
        <f>IFERROR(J6/G6,"-")</f>
        <v>0.35570469798658</v>
      </c>
      <c r="L6" s="81">
        <v>7</v>
      </c>
      <c r="M6" s="81">
        <v>13</v>
      </c>
      <c r="N6" s="82">
        <f>IFERROR(L6/J6,"-")</f>
        <v>0.13207547169811</v>
      </c>
      <c r="O6" s="83">
        <f>IFERROR(D6/J6,"-")</f>
        <v>2830.1886792453</v>
      </c>
      <c r="P6" s="84">
        <v>11</v>
      </c>
      <c r="Q6" s="82">
        <f>IFERROR(P6/J6,"-")</f>
        <v>0.20754716981132</v>
      </c>
      <c r="R6" s="200">
        <v>722000</v>
      </c>
      <c r="S6" s="201">
        <f>IFERROR(R6/J6,"-")</f>
        <v>13622.641509434</v>
      </c>
      <c r="T6" s="201">
        <f>IFERROR(R6/P6,"-")</f>
        <v>65636.363636364</v>
      </c>
      <c r="U6" s="195">
        <f>IFERROR(R6-D6,"-")</f>
        <v>572000</v>
      </c>
      <c r="V6" s="85">
        <f>R6/D6</f>
        <v>4.8133333333333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130000</v>
      </c>
      <c r="E7" s="81">
        <v>111</v>
      </c>
      <c r="F7" s="81">
        <v>90</v>
      </c>
      <c r="G7" s="81">
        <v>38</v>
      </c>
      <c r="H7" s="91">
        <v>31</v>
      </c>
      <c r="I7" s="92">
        <v>1</v>
      </c>
      <c r="J7" s="145">
        <f>H7+I7</f>
        <v>32</v>
      </c>
      <c r="K7" s="82">
        <f>IFERROR(J7/G7,"-")</f>
        <v>0.84210526315789</v>
      </c>
      <c r="L7" s="81">
        <v>4</v>
      </c>
      <c r="M7" s="81">
        <v>7</v>
      </c>
      <c r="N7" s="82">
        <f>IFERROR(L7/J7,"-")</f>
        <v>0.125</v>
      </c>
      <c r="O7" s="83">
        <f>IFERROR(D7/J7,"-")</f>
        <v>4062.5</v>
      </c>
      <c r="P7" s="84">
        <v>1</v>
      </c>
      <c r="Q7" s="82">
        <f>IFERROR(P7/J7,"-")</f>
        <v>0.03125</v>
      </c>
      <c r="R7" s="200">
        <v>345000</v>
      </c>
      <c r="S7" s="201">
        <f>IFERROR(R7/J7,"-")</f>
        <v>10781.25</v>
      </c>
      <c r="T7" s="201">
        <f>IFERROR(R7/P7,"-")</f>
        <v>345000</v>
      </c>
      <c r="U7" s="195">
        <f>IFERROR(R7-D7,"-")</f>
        <v>215000</v>
      </c>
      <c r="V7" s="85">
        <f>R7/D7</f>
        <v>2.6538461538462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280000</v>
      </c>
      <c r="E10" s="41">
        <f>SUM(E6:E8)</f>
        <v>314</v>
      </c>
      <c r="F10" s="41">
        <f>SUM(F6:F8)</f>
        <v>168</v>
      </c>
      <c r="G10" s="41">
        <f>SUM(G6:G8)</f>
        <v>187</v>
      </c>
      <c r="H10" s="41">
        <f>SUM(H6:H8)</f>
        <v>84</v>
      </c>
      <c r="I10" s="41">
        <f>SUM(I6:I8)</f>
        <v>1</v>
      </c>
      <c r="J10" s="41">
        <f>SUM(J6:J8)</f>
        <v>85</v>
      </c>
      <c r="K10" s="42">
        <f>IFERROR(J10/G10,"-")</f>
        <v>0.45454545454545</v>
      </c>
      <c r="L10" s="78">
        <f>SUM(L6:L8)</f>
        <v>11</v>
      </c>
      <c r="M10" s="78">
        <f>SUM(M6:M8)</f>
        <v>20</v>
      </c>
      <c r="N10" s="42">
        <f>IFERROR(L10/J10,"-")</f>
        <v>0.12941176470588</v>
      </c>
      <c r="O10" s="43">
        <f>IFERROR(D10/J10,"-")</f>
        <v>3294.1176470588</v>
      </c>
      <c r="P10" s="44">
        <f>SUM(P6:P8)</f>
        <v>12</v>
      </c>
      <c r="Q10" s="42">
        <f>IFERROR(P10/J10,"-")</f>
        <v>0.14117647058824</v>
      </c>
      <c r="R10" s="45">
        <f>SUM(R6:R8)</f>
        <v>1067000</v>
      </c>
      <c r="S10" s="45">
        <f>IFERROR(R10/J10,"-")</f>
        <v>12552.941176471</v>
      </c>
      <c r="T10" s="45">
        <f>IFERROR(R10/P10,"-")</f>
        <v>88916.666666667</v>
      </c>
      <c r="U10" s="46">
        <f>SUM(U6:U8)</f>
        <v>787000</v>
      </c>
      <c r="V10" s="47">
        <f>IFERROR(R10/D10,"-")</f>
        <v>3.8107142857143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3.5333333333333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75000</v>
      </c>
      <c r="K6" s="81">
        <v>46</v>
      </c>
      <c r="L6" s="81">
        <v>0</v>
      </c>
      <c r="M6" s="81">
        <v>93</v>
      </c>
      <c r="N6" s="91">
        <v>17</v>
      </c>
      <c r="O6" s="92">
        <v>0</v>
      </c>
      <c r="P6" s="93">
        <f>N6+O6</f>
        <v>17</v>
      </c>
      <c r="Q6" s="82">
        <f>IFERROR(P6/M6,"-")</f>
        <v>0.18279569892473</v>
      </c>
      <c r="R6" s="81">
        <v>2</v>
      </c>
      <c r="S6" s="81">
        <v>7</v>
      </c>
      <c r="T6" s="82">
        <f>IFERROR(S6/(O6+P6),"-")</f>
        <v>0.41176470588235</v>
      </c>
      <c r="U6" s="182">
        <f>IFERROR(J6/SUM(P6:P7),"-")</f>
        <v>2027.027027027</v>
      </c>
      <c r="V6" s="84">
        <v>4</v>
      </c>
      <c r="W6" s="82">
        <f>IF(P6=0,"-",V6/P6)</f>
        <v>0.23529411764706</v>
      </c>
      <c r="X6" s="186">
        <v>249000</v>
      </c>
      <c r="Y6" s="187">
        <f>IFERROR(X6/P6,"-")</f>
        <v>14647.058823529</v>
      </c>
      <c r="Z6" s="187">
        <f>IFERROR(X6/V6,"-")</f>
        <v>62250</v>
      </c>
      <c r="AA6" s="188">
        <f>SUM(X6:X7)-SUM(J6:J7)</f>
        <v>190000</v>
      </c>
      <c r="AB6" s="85">
        <f>SUM(X6:X7)/SUM(J6:J7)</f>
        <v>3.5333333333333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0.11764705882353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0.058823529411765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0.29411764705882</v>
      </c>
      <c r="BG6" s="112">
        <v>1</v>
      </c>
      <c r="BH6" s="114">
        <f>IFERROR(BG6/BE6,"-")</f>
        <v>0.2</v>
      </c>
      <c r="BI6" s="115">
        <v>15000</v>
      </c>
      <c r="BJ6" s="116">
        <f>IFERROR(BI6/BE6,"-")</f>
        <v>3000</v>
      </c>
      <c r="BK6" s="117"/>
      <c r="BL6" s="117">
        <v>1</v>
      </c>
      <c r="BM6" s="117"/>
      <c r="BN6" s="119">
        <v>2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6</v>
      </c>
      <c r="BX6" s="127">
        <f>IF(P6=0,"",IF(BW6=0,"",(BW6/P6)))</f>
        <v>0.35294117647059</v>
      </c>
      <c r="BY6" s="128">
        <v>3</v>
      </c>
      <c r="BZ6" s="129">
        <f>IFERROR(BY6/BW6,"-")</f>
        <v>0.5</v>
      </c>
      <c r="CA6" s="130">
        <v>271000</v>
      </c>
      <c r="CB6" s="131">
        <f>IFERROR(CA6/BW6,"-")</f>
        <v>45166.666666667</v>
      </c>
      <c r="CC6" s="132">
        <v>1</v>
      </c>
      <c r="CD6" s="132"/>
      <c r="CE6" s="132">
        <v>2</v>
      </c>
      <c r="CF6" s="133">
        <v>1</v>
      </c>
      <c r="CG6" s="134">
        <f>IF(P6=0,"",IF(CF6=0,"",(CF6/P6)))</f>
        <v>0.058823529411765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249000</v>
      </c>
      <c r="CQ6" s="141">
        <v>233000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99</v>
      </c>
      <c r="L7" s="81">
        <v>52</v>
      </c>
      <c r="M7" s="81">
        <v>13</v>
      </c>
      <c r="N7" s="91">
        <v>20</v>
      </c>
      <c r="O7" s="92">
        <v>0</v>
      </c>
      <c r="P7" s="93">
        <f>N7+O7</f>
        <v>20</v>
      </c>
      <c r="Q7" s="82">
        <f>IFERROR(P7/M7,"-")</f>
        <v>1.5384615384615</v>
      </c>
      <c r="R7" s="81">
        <v>2</v>
      </c>
      <c r="S7" s="81">
        <v>3</v>
      </c>
      <c r="T7" s="82">
        <f>IFERROR(S7/(O7+P7),"-")</f>
        <v>0.15</v>
      </c>
      <c r="U7" s="182"/>
      <c r="V7" s="84">
        <v>3</v>
      </c>
      <c r="W7" s="82">
        <f>IF(P7=0,"-",V7/P7)</f>
        <v>0.15</v>
      </c>
      <c r="X7" s="186">
        <v>16000</v>
      </c>
      <c r="Y7" s="187">
        <f>IFERROR(X7/P7,"-")</f>
        <v>800</v>
      </c>
      <c r="Z7" s="187">
        <f>IFERROR(X7/V7,"-")</f>
        <v>5333.3333333333</v>
      </c>
      <c r="AA7" s="188"/>
      <c r="AB7" s="85"/>
      <c r="AC7" s="79"/>
      <c r="AD7" s="94">
        <v>1</v>
      </c>
      <c r="AE7" s="95">
        <f>IF(P7=0,"",IF(AD7=0,"",(AD7/P7)))</f>
        <v>0.05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</v>
      </c>
      <c r="AN7" s="101">
        <f>IF(P7=0,"",IF(AM7=0,"",(AM7/P7)))</f>
        <v>0.05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9</v>
      </c>
      <c r="BO7" s="120">
        <f>IF(P7=0,"",IF(BN7=0,"",(BN7/P7)))</f>
        <v>0.45</v>
      </c>
      <c r="BP7" s="121">
        <v>2</v>
      </c>
      <c r="BQ7" s="122">
        <f>IFERROR(BP7/BN7,"-")</f>
        <v>0.22222222222222</v>
      </c>
      <c r="BR7" s="123">
        <v>19000</v>
      </c>
      <c r="BS7" s="124">
        <f>IFERROR(BR7/BN7,"-")</f>
        <v>2111.1111111111</v>
      </c>
      <c r="BT7" s="125"/>
      <c r="BU7" s="125">
        <v>1</v>
      </c>
      <c r="BV7" s="125">
        <v>1</v>
      </c>
      <c r="BW7" s="126">
        <v>7</v>
      </c>
      <c r="BX7" s="127">
        <f>IF(P7=0,"",IF(BW7=0,"",(BW7/P7)))</f>
        <v>0.35</v>
      </c>
      <c r="BY7" s="128">
        <v>1</v>
      </c>
      <c r="BZ7" s="129">
        <f>IFERROR(BY7/BW7,"-")</f>
        <v>0.14285714285714</v>
      </c>
      <c r="CA7" s="130">
        <v>5000</v>
      </c>
      <c r="CB7" s="131">
        <f>IFERROR(CA7/BW7,"-")</f>
        <v>714.28571428571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16000</v>
      </c>
      <c r="CQ7" s="141">
        <v>11000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6.0933333333333</v>
      </c>
      <c r="B8" s="203" t="s">
        <v>70</v>
      </c>
      <c r="C8" s="203" t="s">
        <v>71</v>
      </c>
      <c r="D8" s="203" t="s">
        <v>63</v>
      </c>
      <c r="E8" s="203"/>
      <c r="F8" s="203" t="s">
        <v>64</v>
      </c>
      <c r="G8" s="203" t="s">
        <v>72</v>
      </c>
      <c r="H8" s="90" t="s">
        <v>66</v>
      </c>
      <c r="I8" s="90" t="s">
        <v>73</v>
      </c>
      <c r="J8" s="188">
        <v>75000</v>
      </c>
      <c r="K8" s="81">
        <v>6</v>
      </c>
      <c r="L8" s="81">
        <v>0</v>
      </c>
      <c r="M8" s="81">
        <v>36</v>
      </c>
      <c r="N8" s="91">
        <v>5</v>
      </c>
      <c r="O8" s="92">
        <v>0</v>
      </c>
      <c r="P8" s="93">
        <f>N8+O8</f>
        <v>5</v>
      </c>
      <c r="Q8" s="82">
        <f>IFERROR(P8/M8,"-")</f>
        <v>0.13888888888889</v>
      </c>
      <c r="R8" s="81">
        <v>0</v>
      </c>
      <c r="S8" s="81">
        <v>1</v>
      </c>
      <c r="T8" s="82">
        <f>IFERROR(S8/(O8+P8),"-")</f>
        <v>0.2</v>
      </c>
      <c r="U8" s="182">
        <f>IFERROR(J8/SUM(P8:P9),"-")</f>
        <v>4687.5</v>
      </c>
      <c r="V8" s="84">
        <v>1</v>
      </c>
      <c r="W8" s="82">
        <f>IF(P8=0,"-",V8/P8)</f>
        <v>0.2</v>
      </c>
      <c r="X8" s="186">
        <v>205000</v>
      </c>
      <c r="Y8" s="187">
        <f>IFERROR(X8/P8,"-")</f>
        <v>41000</v>
      </c>
      <c r="Z8" s="187">
        <f>IFERROR(X8/V8,"-")</f>
        <v>205000</v>
      </c>
      <c r="AA8" s="188">
        <f>SUM(X8:X9)-SUM(J8:J9)</f>
        <v>382000</v>
      </c>
      <c r="AB8" s="85">
        <f>SUM(X8:X9)/SUM(J8:J9)</f>
        <v>6.0933333333333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0.4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205000</v>
      </c>
      <c r="CB8" s="131">
        <f>IFERROR(CA8/BW8,"-")</f>
        <v>205000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205000</v>
      </c>
      <c r="CQ8" s="141">
        <v>205000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52</v>
      </c>
      <c r="L9" s="81">
        <v>26</v>
      </c>
      <c r="M9" s="81">
        <v>7</v>
      </c>
      <c r="N9" s="91">
        <v>11</v>
      </c>
      <c r="O9" s="92">
        <v>0</v>
      </c>
      <c r="P9" s="93">
        <f>N9+O9</f>
        <v>11</v>
      </c>
      <c r="Q9" s="82">
        <f>IFERROR(P9/M9,"-")</f>
        <v>1.5714285714286</v>
      </c>
      <c r="R9" s="81">
        <v>3</v>
      </c>
      <c r="S9" s="81">
        <v>2</v>
      </c>
      <c r="T9" s="82">
        <f>IFERROR(S9/(O9+P9),"-")</f>
        <v>0.18181818181818</v>
      </c>
      <c r="U9" s="182"/>
      <c r="V9" s="84">
        <v>3</v>
      </c>
      <c r="W9" s="82">
        <f>IF(P9=0,"-",V9/P9)</f>
        <v>0.27272727272727</v>
      </c>
      <c r="X9" s="186">
        <v>252000</v>
      </c>
      <c r="Y9" s="187">
        <f>IFERROR(X9/P9,"-")</f>
        <v>22909.090909091</v>
      </c>
      <c r="Z9" s="187">
        <f>IFERROR(X9/V9,"-")</f>
        <v>84000</v>
      </c>
      <c r="AA9" s="188"/>
      <c r="AB9" s="85"/>
      <c r="AC9" s="79"/>
      <c r="AD9" s="94">
        <v>1</v>
      </c>
      <c r="AE9" s="95">
        <f>IF(P9=0,"",IF(AD9=0,"",(AD9/P9)))</f>
        <v>0.090909090909091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0.090909090909091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0.090909090909091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0.18181818181818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0.18181818181818</v>
      </c>
      <c r="BP9" s="121">
        <v>1</v>
      </c>
      <c r="BQ9" s="122">
        <f>IFERROR(BP9/BN9,"-")</f>
        <v>0.5</v>
      </c>
      <c r="BR9" s="123">
        <v>3000</v>
      </c>
      <c r="BS9" s="124">
        <f>IFERROR(BR9/BN9,"-")</f>
        <v>1500</v>
      </c>
      <c r="BT9" s="125">
        <v>1</v>
      </c>
      <c r="BU9" s="125"/>
      <c r="BV9" s="125"/>
      <c r="BW9" s="126">
        <v>3</v>
      </c>
      <c r="BX9" s="127">
        <f>IF(P9=0,"",IF(BW9=0,"",(BW9/P9)))</f>
        <v>0.27272727272727</v>
      </c>
      <c r="BY9" s="128">
        <v>1</v>
      </c>
      <c r="BZ9" s="129">
        <f>IFERROR(BY9/BW9,"-")</f>
        <v>0.33333333333333</v>
      </c>
      <c r="CA9" s="130">
        <v>3000</v>
      </c>
      <c r="CB9" s="131">
        <f>IFERROR(CA9/BW9,"-")</f>
        <v>1000</v>
      </c>
      <c r="CC9" s="132">
        <v>1</v>
      </c>
      <c r="CD9" s="132"/>
      <c r="CE9" s="132"/>
      <c r="CF9" s="133">
        <v>1</v>
      </c>
      <c r="CG9" s="134">
        <f>IF(P9=0,"",IF(CF9=0,"",(CF9/P9)))</f>
        <v>0.090909090909091</v>
      </c>
      <c r="CH9" s="135">
        <v>1</v>
      </c>
      <c r="CI9" s="136">
        <f>IFERROR(CH9/CF9,"-")</f>
        <v>1</v>
      </c>
      <c r="CJ9" s="137">
        <v>279000</v>
      </c>
      <c r="CK9" s="138">
        <f>IFERROR(CJ9/CF9,"-")</f>
        <v>279000</v>
      </c>
      <c r="CL9" s="139"/>
      <c r="CM9" s="139"/>
      <c r="CN9" s="139">
        <v>1</v>
      </c>
      <c r="CO9" s="140">
        <v>3</v>
      </c>
      <c r="CP9" s="141">
        <v>252000</v>
      </c>
      <c r="CQ9" s="141">
        <v>279000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4.8133333333333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150000</v>
      </c>
      <c r="K12" s="41">
        <f>SUM(K6:K11)</f>
        <v>203</v>
      </c>
      <c r="L12" s="41">
        <f>SUM(L6:L11)</f>
        <v>78</v>
      </c>
      <c r="M12" s="41">
        <f>SUM(M6:M11)</f>
        <v>149</v>
      </c>
      <c r="N12" s="41">
        <f>SUM(N6:N11)</f>
        <v>53</v>
      </c>
      <c r="O12" s="41">
        <f>SUM(O6:O11)</f>
        <v>0</v>
      </c>
      <c r="P12" s="41">
        <f>SUM(P6:P11)</f>
        <v>53</v>
      </c>
      <c r="Q12" s="42">
        <f>IFERROR(P12/M12,"-")</f>
        <v>0.35570469798658</v>
      </c>
      <c r="R12" s="78">
        <f>SUM(R6:R11)</f>
        <v>7</v>
      </c>
      <c r="S12" s="78">
        <f>SUM(S6:S11)</f>
        <v>13</v>
      </c>
      <c r="T12" s="42">
        <f>IFERROR(R12/P12,"-")</f>
        <v>0.13207547169811</v>
      </c>
      <c r="U12" s="184">
        <f>IFERROR(J12/P12,"-")</f>
        <v>2830.1886792453</v>
      </c>
      <c r="V12" s="44">
        <f>SUM(V6:V11)</f>
        <v>11</v>
      </c>
      <c r="W12" s="42">
        <f>IFERROR(V12/P12,"-")</f>
        <v>0.20754716981132</v>
      </c>
      <c r="X12" s="190">
        <f>SUM(X6:X11)</f>
        <v>722000</v>
      </c>
      <c r="Y12" s="190">
        <f>IFERROR(X12/P12,"-")</f>
        <v>13622.641509434</v>
      </c>
      <c r="Z12" s="190">
        <f>IFERROR(X12/V12,"-")</f>
        <v>65636.363636364</v>
      </c>
      <c r="AA12" s="190">
        <f>X12-J12</f>
        <v>572000</v>
      </c>
      <c r="AB12" s="47">
        <f>X12/J12</f>
        <v>4.8133333333333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5.3076923076923</v>
      </c>
      <c r="B6" s="203" t="s">
        <v>77</v>
      </c>
      <c r="C6" s="203" t="s">
        <v>78</v>
      </c>
      <c r="D6" s="203" t="s">
        <v>79</v>
      </c>
      <c r="E6" s="203" t="s">
        <v>80</v>
      </c>
      <c r="F6" s="203" t="s">
        <v>81</v>
      </c>
      <c r="G6" s="203" t="s">
        <v>82</v>
      </c>
      <c r="H6" s="90" t="s">
        <v>83</v>
      </c>
      <c r="I6" s="90" t="s">
        <v>84</v>
      </c>
      <c r="J6" s="188">
        <v>65000</v>
      </c>
      <c r="K6" s="81">
        <v>1</v>
      </c>
      <c r="L6" s="81">
        <v>0</v>
      </c>
      <c r="M6" s="81">
        <v>8</v>
      </c>
      <c r="N6" s="91">
        <v>1</v>
      </c>
      <c r="O6" s="92">
        <v>0</v>
      </c>
      <c r="P6" s="93">
        <f>N6+O6</f>
        <v>1</v>
      </c>
      <c r="Q6" s="82">
        <f>IFERROR(P6/M6,"-")</f>
        <v>0.125</v>
      </c>
      <c r="R6" s="81">
        <v>0</v>
      </c>
      <c r="S6" s="81">
        <v>1</v>
      </c>
      <c r="T6" s="82">
        <f>IFERROR(S6/(O6+P6),"-")</f>
        <v>1</v>
      </c>
      <c r="U6" s="182">
        <f>IFERROR(J6/SUM(P6:P7),"-")</f>
        <v>2826.0869565217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280000</v>
      </c>
      <c r="AB6" s="85">
        <f>SUM(X6:X7)/SUM(J6:J7)</f>
        <v>5.3076923076923</v>
      </c>
      <c r="AC6" s="79"/>
      <c r="AD6" s="94">
        <v>1</v>
      </c>
      <c r="AE6" s="95">
        <f>IF(P6=0,"",IF(AD6=0,"",(AD6/P6)))</f>
        <v>1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76</v>
      </c>
      <c r="L7" s="81">
        <v>65</v>
      </c>
      <c r="M7" s="81">
        <v>20</v>
      </c>
      <c r="N7" s="91">
        <v>21</v>
      </c>
      <c r="O7" s="92">
        <v>1</v>
      </c>
      <c r="P7" s="93">
        <f>N7+O7</f>
        <v>22</v>
      </c>
      <c r="Q7" s="82">
        <f>IFERROR(P7/M7,"-")</f>
        <v>1.1</v>
      </c>
      <c r="R7" s="81">
        <v>2</v>
      </c>
      <c r="S7" s="81">
        <v>4</v>
      </c>
      <c r="T7" s="82">
        <f>IFERROR(S7/(O7+P7),"-")</f>
        <v>0.17391304347826</v>
      </c>
      <c r="U7" s="182"/>
      <c r="V7" s="84">
        <v>1</v>
      </c>
      <c r="W7" s="82">
        <f>IF(P7=0,"-",V7/P7)</f>
        <v>0.045454545454545</v>
      </c>
      <c r="X7" s="186">
        <v>345000</v>
      </c>
      <c r="Y7" s="187">
        <f>IFERROR(X7/P7,"-")</f>
        <v>15681.818181818</v>
      </c>
      <c r="Z7" s="187">
        <f>IFERROR(X7/V7,"-")</f>
        <v>345000</v>
      </c>
      <c r="AA7" s="188"/>
      <c r="AB7" s="85"/>
      <c r="AC7" s="79"/>
      <c r="AD7" s="94">
        <v>3</v>
      </c>
      <c r="AE7" s="95">
        <f>IF(P7=0,"",IF(AD7=0,"",(AD7/P7)))</f>
        <v>0.13636363636364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0.090909090909091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0.045454545454545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5</v>
      </c>
      <c r="BF7" s="113">
        <f>IF(P7=0,"",IF(BE7=0,"",(BE7/P7)))</f>
        <v>0.22727272727273</v>
      </c>
      <c r="BG7" s="112">
        <v>1</v>
      </c>
      <c r="BH7" s="114">
        <f>IFERROR(BG7/BE7,"-")</f>
        <v>0.2</v>
      </c>
      <c r="BI7" s="115">
        <v>345000</v>
      </c>
      <c r="BJ7" s="116">
        <f>IFERROR(BI7/BE7,"-")</f>
        <v>69000</v>
      </c>
      <c r="BK7" s="117"/>
      <c r="BL7" s="117"/>
      <c r="BM7" s="117">
        <v>1</v>
      </c>
      <c r="BN7" s="119">
        <v>9</v>
      </c>
      <c r="BO7" s="120">
        <f>IF(P7=0,"",IF(BN7=0,"",(BN7/P7)))</f>
        <v>0.40909090909091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0.090909090909091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345000</v>
      </c>
      <c r="CQ7" s="141">
        <v>345000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</v>
      </c>
      <c r="B8" s="203" t="s">
        <v>86</v>
      </c>
      <c r="C8" s="203" t="s">
        <v>87</v>
      </c>
      <c r="D8" s="203" t="s">
        <v>79</v>
      </c>
      <c r="E8" s="203" t="s">
        <v>88</v>
      </c>
      <c r="F8" s="203" t="s">
        <v>81</v>
      </c>
      <c r="G8" s="203" t="s">
        <v>89</v>
      </c>
      <c r="H8" s="90" t="s">
        <v>90</v>
      </c>
      <c r="I8" s="90" t="s">
        <v>91</v>
      </c>
      <c r="J8" s="188">
        <v>65000</v>
      </c>
      <c r="K8" s="81">
        <v>0</v>
      </c>
      <c r="L8" s="81">
        <v>0</v>
      </c>
      <c r="M8" s="81">
        <v>4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7222.2222222222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-65000</v>
      </c>
      <c r="AB8" s="85">
        <f>SUM(X8:X9)/SUM(J8:J9)</f>
        <v>0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92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34</v>
      </c>
      <c r="L9" s="81">
        <v>25</v>
      </c>
      <c r="M9" s="81">
        <v>6</v>
      </c>
      <c r="N9" s="91">
        <v>9</v>
      </c>
      <c r="O9" s="92">
        <v>0</v>
      </c>
      <c r="P9" s="93">
        <f>N9+O9</f>
        <v>9</v>
      </c>
      <c r="Q9" s="82">
        <f>IFERROR(P9/M9,"-")</f>
        <v>1.5</v>
      </c>
      <c r="R9" s="81">
        <v>2</v>
      </c>
      <c r="S9" s="81">
        <v>2</v>
      </c>
      <c r="T9" s="82">
        <f>IFERROR(S9/(O9+P9),"-")</f>
        <v>0.22222222222222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0.22222222222222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0.22222222222222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2.6538461538462</v>
      </c>
      <c r="B12" s="39"/>
      <c r="C12" s="39"/>
      <c r="D12" s="39"/>
      <c r="E12" s="39"/>
      <c r="F12" s="39"/>
      <c r="G12" s="40" t="s">
        <v>93</v>
      </c>
      <c r="H12" s="40"/>
      <c r="I12" s="40"/>
      <c r="J12" s="190">
        <f>SUM(J6:J11)</f>
        <v>130000</v>
      </c>
      <c r="K12" s="41">
        <f>SUM(K6:K11)</f>
        <v>111</v>
      </c>
      <c r="L12" s="41">
        <f>SUM(L6:L11)</f>
        <v>90</v>
      </c>
      <c r="M12" s="41">
        <f>SUM(M6:M11)</f>
        <v>38</v>
      </c>
      <c r="N12" s="41">
        <f>SUM(N6:N11)</f>
        <v>31</v>
      </c>
      <c r="O12" s="41">
        <f>SUM(O6:O11)</f>
        <v>1</v>
      </c>
      <c r="P12" s="41">
        <f>SUM(P6:P11)</f>
        <v>32</v>
      </c>
      <c r="Q12" s="42">
        <f>IFERROR(P12/M12,"-")</f>
        <v>0.84210526315789</v>
      </c>
      <c r="R12" s="78">
        <f>SUM(R6:R11)</f>
        <v>4</v>
      </c>
      <c r="S12" s="78">
        <f>SUM(S6:S11)</f>
        <v>7</v>
      </c>
      <c r="T12" s="42">
        <f>IFERROR(R12/P12,"-")</f>
        <v>0.125</v>
      </c>
      <c r="U12" s="184">
        <f>IFERROR(J12/P12,"-")</f>
        <v>4062.5</v>
      </c>
      <c r="V12" s="44">
        <f>SUM(V6:V11)</f>
        <v>1</v>
      </c>
      <c r="W12" s="42">
        <f>IFERROR(V12/P12,"-")</f>
        <v>0.03125</v>
      </c>
      <c r="X12" s="190">
        <f>SUM(X6:X11)</f>
        <v>345000</v>
      </c>
      <c r="Y12" s="190">
        <f>IFERROR(X12/P12,"-")</f>
        <v>10781.25</v>
      </c>
      <c r="Z12" s="190">
        <f>IFERROR(X12/V12,"-")</f>
        <v>345000</v>
      </c>
      <c r="AA12" s="190">
        <f>X12-J12</f>
        <v>215000</v>
      </c>
      <c r="AB12" s="47">
        <f>X12/J12</f>
        <v>2.6538461538462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