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<sst xmlns="http://schemas.openxmlformats.org/spreadsheetml/2006/main" uniqueCount="94">
  <si>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</si>
  <si>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</si>
  <si>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</si>
  <si>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</si>
  <si>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</si>
  <si>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</si>
  <si>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</si>
  <si>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</si>
  <si>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</si>
  <si>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</si>
  <si>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</si>
  <si>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</si>
  <si>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</si>
  <si>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</si>
  <si>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</si>
  <si>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</si>
  <si>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</si>
  <si>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</si>
  <si>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</si>
  <si>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</si>
  <si>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</si>
  <si>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</si>
  <si>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</si>
  <si>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</si>
  <si>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</si>
  <si>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</si>
  <si>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</si>
  <si>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</si>
  <si>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</si>
  <si>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</si>
  <si>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</si>
  <si>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</si>
  <si>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</si>
  <si>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</si>
  <si>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</si>
  <si>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</si>
  <si>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</si>
  <si>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</si>
  <si>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</si>
  <si>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</si>
  <si>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</si>
  <si>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</si>
  <si>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</si>
  <si>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</si>
  <si>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</si>
  <si>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</si>
  <si>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</si>
  <si>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</si>
  <si>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</si>
  <si>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</si>
  <si>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</si>
  <si>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</si>
  <si>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</si>
  <si>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</si>
  <si>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</si>
  <si>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</si>
  <si>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</si>
  <si>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</si>
  <si>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</si>
  <si>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</si>
  <si>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</si>
  <si>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ac079</t>
  </si>
  <si>
    <t>双葉社</t>
  </si>
  <si>
    <t>CCG用(わくドキ漫画)</t>
  </si>
  <si>
    <t>空電</t>
  </si>
  <si>
    <t>週刊大衆.2W月（コミュニケーションガイド）</t>
  </si>
  <si>
    <t>2枠</t>
  </si>
  <si>
    <t>6月13日(木)</t>
  </si>
  <si>
    <t>ac080</t>
  </si>
  <si>
    <t>大洋図書</t>
  </si>
  <si>
    <t>2Pスポーツ新聞_v01_わくドキ(黒ギャル)</t>
  </si>
  <si>
    <t>lp03_f</t>
  </si>
  <si>
    <t>臨時増刊ラヴァーズ</t>
  </si>
  <si>
    <t>4C2P</t>
  </si>
  <si>
    <t>6月24日(月)</t>
  </si>
  <si>
    <t>ac081</t>
  </si>
  <si>
    <t>雑誌 TOTAL</t>
  </si>
  <si>
    <t>●DVD 広告</t>
  </si>
  <si>
    <t>pw085</t>
  </si>
  <si>
    <t>インフォメディア</t>
  </si>
  <si>
    <t>DVD漫画けんじ</t>
  </si>
  <si>
    <t>A5、日版PB、540円、10万部</t>
  </si>
  <si>
    <t>lp07</t>
  </si>
  <si>
    <t>五十路妻 イキまくる絶頂の瞬間!</t>
  </si>
  <si>
    <t>DVD対向4C1P</t>
  </si>
  <si>
    <t>6月11日(火)</t>
  </si>
  <si>
    <t>pw086</t>
  </si>
  <si>
    <t>pw087</t>
  </si>
  <si>
    <t>ダイアプレス</t>
  </si>
  <si>
    <t>ロシアの妖精</t>
  </si>
  <si>
    <t>DVD袋表4C</t>
  </si>
  <si>
    <t>6月26日(水)</t>
  </si>
  <si>
    <t>pw088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</si>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</sst>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</v>
      </c>
      <c r="D6" s="195">
        <v>150000</v>
      </c>
      <c r="E6" s="81">
        <v>221</v>
      </c>
      <c r="F6" s="81">
        <v>110</v>
      </c>
      <c r="G6" s="81">
        <v>104</v>
      </c>
      <c r="H6" s="91">
        <v>64</v>
      </c>
      <c r="I6" s="92">
        <v>0</v>
      </c>
      <c r="J6" s="145">
        <f>H6+I6</f>
        <v>64</v>
      </c>
      <c r="K6" s="82">
        <f>IFERROR(J6/G6,"-")</f>
        <v>0.61538461538462</v>
      </c>
      <c r="L6" s="81">
        <v>8</v>
      </c>
      <c r="M6" s="81">
        <v>23</v>
      </c>
      <c r="N6" s="82">
        <f>IFERROR(L6/J6,"-")</f>
        <v>0.125</v>
      </c>
      <c r="O6" s="83">
        <f>IFERROR(D6/J6,"-")</f>
        <v>2343.75</v>
      </c>
      <c r="P6" s="84">
        <v>15</v>
      </c>
      <c r="Q6" s="82">
        <f>IFERROR(P6/J6,"-")</f>
        <v>0.234375</v>
      </c>
      <c r="R6" s="200">
        <v>459000</v>
      </c>
      <c r="S6" s="201">
        <f>IFERROR(R6/J6,"-")</f>
        <v>7171.875</v>
      </c>
      <c r="T6" s="201">
        <f>IFERROR(R6/P6,"-")</f>
        <v>30600</v>
      </c>
      <c r="U6" s="195">
        <f>IFERROR(R6-D6,"-")</f>
        <v>309000</v>
      </c>
      <c r="V6" s="85">
        <f>R6/D6</f>
        <v>3.06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155000</v>
      </c>
      <c r="E7" s="81">
        <v>421</v>
      </c>
      <c r="F7" s="81">
        <v>260</v>
      </c>
      <c r="G7" s="81">
        <v>336</v>
      </c>
      <c r="H7" s="91">
        <v>108</v>
      </c>
      <c r="I7" s="92">
        <v>2</v>
      </c>
      <c r="J7" s="145">
        <f>H7+I7</f>
        <v>110</v>
      </c>
      <c r="K7" s="82">
        <f>IFERROR(J7/G7,"-")</f>
        <v>0.32738095238095</v>
      </c>
      <c r="L7" s="81">
        <v>6</v>
      </c>
      <c r="M7" s="81">
        <v>28</v>
      </c>
      <c r="N7" s="82">
        <f>IFERROR(L7/J7,"-")</f>
        <v>0.054545454545455</v>
      </c>
      <c r="O7" s="83">
        <f>IFERROR(D7/J7,"-")</f>
        <v>1409.0909090909</v>
      </c>
      <c r="P7" s="84">
        <v>7</v>
      </c>
      <c r="Q7" s="82">
        <f>IFERROR(P7/J7,"-")</f>
        <v>0.063636363636364</v>
      </c>
      <c r="R7" s="200">
        <v>136000</v>
      </c>
      <c r="S7" s="201">
        <f>IFERROR(R7/J7,"-")</f>
        <v>1236.3636363636</v>
      </c>
      <c r="T7" s="201">
        <f>IFERROR(R7/P7,"-")</f>
        <v>19428.571428571</v>
      </c>
      <c r="U7" s="195">
        <f>IFERROR(R7-D7,"-")</f>
        <v>-19000</v>
      </c>
      <c r="V7" s="85">
        <f>R7/D7</f>
        <v>0.87741935483871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305000</v>
      </c>
      <c r="E10" s="41">
        <f>SUM(E6:E8)</f>
        <v>642</v>
      </c>
      <c r="F10" s="41">
        <f>SUM(F6:F8)</f>
        <v>370</v>
      </c>
      <c r="G10" s="41">
        <f>SUM(G6:G8)</f>
        <v>440</v>
      </c>
      <c r="H10" s="41">
        <f>SUM(H6:H8)</f>
        <v>172</v>
      </c>
      <c r="I10" s="41">
        <f>SUM(I6:I8)</f>
        <v>2</v>
      </c>
      <c r="J10" s="41">
        <f>SUM(J6:J8)</f>
        <v>174</v>
      </c>
      <c r="K10" s="42">
        <f>IFERROR(J10/G10,"-")</f>
        <v>0.39545454545455</v>
      </c>
      <c r="L10" s="78">
        <f>SUM(L6:L8)</f>
        <v>14</v>
      </c>
      <c r="M10" s="78">
        <f>SUM(M6:M8)</f>
        <v>51</v>
      </c>
      <c r="N10" s="42">
        <f>IFERROR(L10/J10,"-")</f>
        <v>0.080459770114943</v>
      </c>
      <c r="O10" s="43">
        <f>IFERROR(D10/J10,"-")</f>
        <v>1752.8735632184</v>
      </c>
      <c r="P10" s="44">
        <f>SUM(P6:P8)</f>
        <v>22</v>
      </c>
      <c r="Q10" s="42">
        <f>IFERROR(P10/J10,"-")</f>
        <v>0.1264367816092</v>
      </c>
      <c r="R10" s="45">
        <f>SUM(R6:R8)</f>
        <v>595000</v>
      </c>
      <c r="S10" s="45">
        <f>IFERROR(R10/J10,"-")</f>
        <v>3419.5402298851</v>
      </c>
      <c r="T10" s="45">
        <f>IFERROR(R10/P10,"-")</f>
        <v>27045.454545455</v>
      </c>
      <c r="U10" s="46">
        <f>SUM(U6:U8)</f>
        <v>290000</v>
      </c>
      <c r="V10" s="47">
        <f>IFERROR(R10/D10,"-")</f>
        <v>1.9508196721311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0.45333333333333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45</v>
      </c>
      <c r="L6" s="81">
        <v>33</v>
      </c>
      <c r="M6" s="81">
        <v>4</v>
      </c>
      <c r="N6" s="91">
        <v>17</v>
      </c>
      <c r="O6" s="92">
        <v>0</v>
      </c>
      <c r="P6" s="93">
        <f>N6+O6</f>
        <v>17</v>
      </c>
      <c r="Q6" s="82">
        <f>IFERROR(P6/M6,"-")</f>
        <v>4.25</v>
      </c>
      <c r="R6" s="81">
        <v>2</v>
      </c>
      <c r="S6" s="81">
        <v>3</v>
      </c>
      <c r="T6" s="82">
        <f>IFERROR(S6/(O6+P6),"-")</f>
        <v>0.17647058823529</v>
      </c>
      <c r="U6" s="182">
        <f>IFERROR(J6/SUM(P6:P6),"-")</f>
        <v>4411.7647058824</v>
      </c>
      <c r="V6" s="84">
        <v>4</v>
      </c>
      <c r="W6" s="82">
        <f>IF(P6=0,"-",V6/P6)</f>
        <v>0.23529411764706</v>
      </c>
      <c r="X6" s="186">
        <v>34000</v>
      </c>
      <c r="Y6" s="187">
        <f>IFERROR(X6/P6,"-")</f>
        <v>2000</v>
      </c>
      <c r="Z6" s="187">
        <f>IFERROR(X6/V6,"-")</f>
        <v>8500</v>
      </c>
      <c r="AA6" s="188">
        <f>SUM(X6:X6)-SUM(J6:J6)</f>
        <v>-41000</v>
      </c>
      <c r="AB6" s="85">
        <f>SUM(X6:X6)/SUM(J6:J6)</f>
        <v>0.45333333333333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0.11764705882353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0.17647058823529</v>
      </c>
      <c r="AX6" s="106">
        <v>1</v>
      </c>
      <c r="AY6" s="108">
        <f>IFERROR(AX6/AV6,"-")</f>
        <v>0.33333333333333</v>
      </c>
      <c r="AZ6" s="109">
        <v>3000</v>
      </c>
      <c r="BA6" s="110">
        <f>IFERROR(AZ6/AV6,"-")</f>
        <v>1000</v>
      </c>
      <c r="BB6" s="111">
        <v>1</v>
      </c>
      <c r="BC6" s="111"/>
      <c r="BD6" s="111"/>
      <c r="BE6" s="112">
        <v>4</v>
      </c>
      <c r="BF6" s="113">
        <f>IF(P6=0,"",IF(BE6=0,"",(BE6/P6)))</f>
        <v>0.23529411764706</v>
      </c>
      <c r="BG6" s="112">
        <v>1</v>
      </c>
      <c r="BH6" s="114">
        <f>IFERROR(BG6/BE6,"-")</f>
        <v>0.25</v>
      </c>
      <c r="BI6" s="115">
        <v>14000</v>
      </c>
      <c r="BJ6" s="116">
        <f>IFERROR(BI6/BE6,"-")</f>
        <v>3500</v>
      </c>
      <c r="BK6" s="117"/>
      <c r="BL6" s="117"/>
      <c r="BM6" s="117">
        <v>1</v>
      </c>
      <c r="BN6" s="119">
        <v>4</v>
      </c>
      <c r="BO6" s="120">
        <f>IF(P6=0,"",IF(BN6=0,"",(BN6/P6)))</f>
        <v>0.23529411764706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0.17647058823529</v>
      </c>
      <c r="BY6" s="128">
        <v>2</v>
      </c>
      <c r="BZ6" s="129">
        <f>IFERROR(BY6/BW6,"-")</f>
        <v>0.66666666666667</v>
      </c>
      <c r="CA6" s="130">
        <v>17000</v>
      </c>
      <c r="CB6" s="131">
        <f>IFERROR(CA6/BW6,"-")</f>
        <v>5666.6666666667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34000</v>
      </c>
      <c r="CQ6" s="141">
        <v>14000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5.6666666666667</v>
      </c>
      <c r="B7" s="203" t="s">
        <v>68</v>
      </c>
      <c r="C7" s="203" t="s">
        <v>69</v>
      </c>
      <c r="D7" s="203" t="s">
        <v>70</v>
      </c>
      <c r="E7" s="203"/>
      <c r="F7" s="203" t="s">
        <v>71</v>
      </c>
      <c r="G7" s="203" t="s">
        <v>72</v>
      </c>
      <c r="H7" s="90" t="s">
        <v>73</v>
      </c>
      <c r="I7" s="90" t="s">
        <v>74</v>
      </c>
      <c r="J7" s="188">
        <v>75000</v>
      </c>
      <c r="K7" s="81">
        <v>30</v>
      </c>
      <c r="L7" s="81">
        <v>0</v>
      </c>
      <c r="M7" s="81">
        <v>76</v>
      </c>
      <c r="N7" s="91">
        <v>15</v>
      </c>
      <c r="O7" s="92">
        <v>0</v>
      </c>
      <c r="P7" s="93">
        <f>N7+O7</f>
        <v>15</v>
      </c>
      <c r="Q7" s="82">
        <f>IFERROR(P7/M7,"-")</f>
        <v>0.19736842105263</v>
      </c>
      <c r="R7" s="81">
        <v>1</v>
      </c>
      <c r="S7" s="81">
        <v>9</v>
      </c>
      <c r="T7" s="82">
        <f>IFERROR(S7/(O7+P7),"-")</f>
        <v>0.6</v>
      </c>
      <c r="U7" s="182">
        <f>IFERROR(J7/SUM(P7:P8),"-")</f>
        <v>1595.7446808511</v>
      </c>
      <c r="V7" s="84">
        <v>3</v>
      </c>
      <c r="W7" s="82">
        <f>IF(P7=0,"-",V7/P7)</f>
        <v>0.2</v>
      </c>
      <c r="X7" s="186">
        <v>106000</v>
      </c>
      <c r="Y7" s="187">
        <f>IFERROR(X7/P7,"-")</f>
        <v>7066.6666666667</v>
      </c>
      <c r="Z7" s="187">
        <f>IFERROR(X7/V7,"-")</f>
        <v>35333.333333333</v>
      </c>
      <c r="AA7" s="188">
        <f>SUM(X7:X8)-SUM(J7:J8)</f>
        <v>350000</v>
      </c>
      <c r="AB7" s="85">
        <f>SUM(X7:X8)/SUM(J7:J8)</f>
        <v>5.6666666666667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0.13333333333333</v>
      </c>
      <c r="AX7" s="106">
        <v>1</v>
      </c>
      <c r="AY7" s="108">
        <f>IFERROR(AX7/AV7,"-")</f>
        <v>0.5</v>
      </c>
      <c r="AZ7" s="109">
        <v>95000</v>
      </c>
      <c r="BA7" s="110">
        <f>IFERROR(AZ7/AV7,"-")</f>
        <v>47500</v>
      </c>
      <c r="BB7" s="111"/>
      <c r="BC7" s="111"/>
      <c r="BD7" s="111">
        <v>1</v>
      </c>
      <c r="BE7" s="112">
        <v>6</v>
      </c>
      <c r="BF7" s="113">
        <f>IF(P7=0,"",IF(BE7=0,"",(BE7/P7)))</f>
        <v>0.4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0.2</v>
      </c>
      <c r="BP7" s="121">
        <v>1</v>
      </c>
      <c r="BQ7" s="122">
        <f>IFERROR(BP7/BN7,"-")</f>
        <v>0.33333333333333</v>
      </c>
      <c r="BR7" s="123">
        <v>8000</v>
      </c>
      <c r="BS7" s="124">
        <f>IFERROR(BR7/BN7,"-")</f>
        <v>2666.6666666667</v>
      </c>
      <c r="BT7" s="125"/>
      <c r="BU7" s="125">
        <v>1</v>
      </c>
      <c r="BV7" s="125"/>
      <c r="BW7" s="126">
        <v>2</v>
      </c>
      <c r="BX7" s="127">
        <f>IF(P7=0,"",IF(BW7=0,"",(BW7/P7)))</f>
        <v>0.13333333333333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106000</v>
      </c>
      <c r="CQ7" s="141">
        <v>95000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75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146</v>
      </c>
      <c r="L8" s="81">
        <v>77</v>
      </c>
      <c r="M8" s="81">
        <v>24</v>
      </c>
      <c r="N8" s="91">
        <v>32</v>
      </c>
      <c r="O8" s="92">
        <v>0</v>
      </c>
      <c r="P8" s="93">
        <f>N8+O8</f>
        <v>32</v>
      </c>
      <c r="Q8" s="82">
        <f>IFERROR(P8/M8,"-")</f>
        <v>1.3333333333333</v>
      </c>
      <c r="R8" s="81">
        <v>5</v>
      </c>
      <c r="S8" s="81">
        <v>11</v>
      </c>
      <c r="T8" s="82">
        <f>IFERROR(S8/(O8+P8),"-")</f>
        <v>0.34375</v>
      </c>
      <c r="U8" s="182"/>
      <c r="V8" s="84">
        <v>8</v>
      </c>
      <c r="W8" s="82">
        <f>IF(P8=0,"-",V8/P8)</f>
        <v>0.25</v>
      </c>
      <c r="X8" s="186">
        <v>319000</v>
      </c>
      <c r="Y8" s="187">
        <f>IFERROR(X8/P8,"-")</f>
        <v>9968.75</v>
      </c>
      <c r="Z8" s="187">
        <f>IFERROR(X8/V8,"-")</f>
        <v>39875</v>
      </c>
      <c r="AA8" s="188"/>
      <c r="AB8" s="85"/>
      <c r="AC8" s="79"/>
      <c r="AD8" s="94">
        <v>1</v>
      </c>
      <c r="AE8" s="95">
        <f>IF(P8=0,"",IF(AD8=0,"",(AD8/P8)))</f>
        <v>0.03125</v>
      </c>
      <c r="AF8" s="94">
        <v>1</v>
      </c>
      <c r="AG8" s="96">
        <f>IFERROR(AF8/AD8,"-")</f>
        <v>1</v>
      </c>
      <c r="AH8" s="97">
        <v>77000</v>
      </c>
      <c r="AI8" s="98">
        <f>IFERROR(AH8/AD8,"-")</f>
        <v>77000</v>
      </c>
      <c r="AJ8" s="99"/>
      <c r="AK8" s="99"/>
      <c r="AL8" s="99">
        <v>1</v>
      </c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4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14</v>
      </c>
      <c r="BF8" s="113">
        <f>IF(P8=0,"",IF(BE8=0,"",(BE8/P8)))</f>
        <v>0.4375</v>
      </c>
      <c r="BG8" s="112">
        <v>2</v>
      </c>
      <c r="BH8" s="114">
        <f>IFERROR(BG8/BE8,"-")</f>
        <v>0.14285714285714</v>
      </c>
      <c r="BI8" s="115">
        <v>36000</v>
      </c>
      <c r="BJ8" s="116">
        <f>IFERROR(BI8/BE8,"-")</f>
        <v>2571.4285714286</v>
      </c>
      <c r="BK8" s="117"/>
      <c r="BL8" s="117"/>
      <c r="BM8" s="117">
        <v>2</v>
      </c>
      <c r="BN8" s="119">
        <v>8</v>
      </c>
      <c r="BO8" s="120">
        <f>IF(P8=0,"",IF(BN8=0,"",(BN8/P8)))</f>
        <v>0.25</v>
      </c>
      <c r="BP8" s="121">
        <v>1</v>
      </c>
      <c r="BQ8" s="122">
        <f>IFERROR(BP8/BN8,"-")</f>
        <v>0.125</v>
      </c>
      <c r="BR8" s="123">
        <v>6000</v>
      </c>
      <c r="BS8" s="124">
        <f>IFERROR(BR8/BN8,"-")</f>
        <v>750</v>
      </c>
      <c r="BT8" s="125"/>
      <c r="BU8" s="125">
        <v>1</v>
      </c>
      <c r="BV8" s="125"/>
      <c r="BW8" s="126">
        <v>2</v>
      </c>
      <c r="BX8" s="127">
        <f>IF(P8=0,"",IF(BW8=0,"",(BW8/P8)))</f>
        <v>0.0625</v>
      </c>
      <c r="BY8" s="128">
        <v>2</v>
      </c>
      <c r="BZ8" s="129">
        <f>IFERROR(BY8/BW8,"-")</f>
        <v>1</v>
      </c>
      <c r="CA8" s="130">
        <v>99000</v>
      </c>
      <c r="CB8" s="131">
        <f>IFERROR(CA8/BW8,"-")</f>
        <v>49500</v>
      </c>
      <c r="CC8" s="132">
        <v>1</v>
      </c>
      <c r="CD8" s="132"/>
      <c r="CE8" s="132">
        <v>1</v>
      </c>
      <c r="CF8" s="133">
        <v>3</v>
      </c>
      <c r="CG8" s="134">
        <f>IF(P8=0,"",IF(CF8=0,"",(CF8/P8)))</f>
        <v>0.09375</v>
      </c>
      <c r="CH8" s="135">
        <v>2</v>
      </c>
      <c r="CI8" s="136">
        <f>IFERROR(CH8/CF8,"-")</f>
        <v>0.66666666666667</v>
      </c>
      <c r="CJ8" s="137">
        <v>421000</v>
      </c>
      <c r="CK8" s="138">
        <f>IFERROR(CJ8/CF8,"-")</f>
        <v>140333.33333333</v>
      </c>
      <c r="CL8" s="139"/>
      <c r="CM8" s="139"/>
      <c r="CN8" s="139">
        <v>2</v>
      </c>
      <c r="CO8" s="140">
        <v>8</v>
      </c>
      <c r="CP8" s="141">
        <v>319000</v>
      </c>
      <c r="CQ8" s="141">
        <v>228000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3.06</v>
      </c>
      <c r="B11" s="39"/>
      <c r="C11" s="39"/>
      <c r="D11" s="39"/>
      <c r="E11" s="39"/>
      <c r="F11" s="39"/>
      <c r="G11" s="40" t="s">
        <v>76</v>
      </c>
      <c r="H11" s="40"/>
      <c r="I11" s="40"/>
      <c r="J11" s="190">
        <f>SUM(J6:J10)</f>
        <v>150000</v>
      </c>
      <c r="K11" s="41">
        <f>SUM(K6:K10)</f>
        <v>221</v>
      </c>
      <c r="L11" s="41">
        <f>SUM(L6:L10)</f>
        <v>110</v>
      </c>
      <c r="M11" s="41">
        <f>SUM(M6:M10)</f>
        <v>104</v>
      </c>
      <c r="N11" s="41">
        <f>SUM(N6:N10)</f>
        <v>64</v>
      </c>
      <c r="O11" s="41">
        <f>SUM(O6:O10)</f>
        <v>0</v>
      </c>
      <c r="P11" s="41">
        <f>SUM(P6:P10)</f>
        <v>64</v>
      </c>
      <c r="Q11" s="42">
        <f>IFERROR(P11/M11,"-")</f>
        <v>0.61538461538462</v>
      </c>
      <c r="R11" s="78">
        <f>SUM(R6:R10)</f>
        <v>8</v>
      </c>
      <c r="S11" s="78">
        <f>SUM(S6:S10)</f>
        <v>23</v>
      </c>
      <c r="T11" s="42">
        <f>IFERROR(R11/P11,"-")</f>
        <v>0.125</v>
      </c>
      <c r="U11" s="184">
        <f>IFERROR(J11/P11,"-")</f>
        <v>2343.75</v>
      </c>
      <c r="V11" s="44">
        <f>SUM(V6:V10)</f>
        <v>15</v>
      </c>
      <c r="W11" s="42">
        <f>IFERROR(V11/P11,"-")</f>
        <v>0.234375</v>
      </c>
      <c r="X11" s="190">
        <f>SUM(X6:X10)</f>
        <v>459000</v>
      </c>
      <c r="Y11" s="190">
        <f>IFERROR(X11/P11,"-")</f>
        <v>7171.875</v>
      </c>
      <c r="Z11" s="190">
        <f>IFERROR(X11/V11,"-")</f>
        <v>30600</v>
      </c>
      <c r="AA11" s="190">
        <f>X11-J11</f>
        <v>309000</v>
      </c>
      <c r="AB11" s="47">
        <f>X11/J11</f>
        <v>3.06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0.64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82</v>
      </c>
      <c r="G6" s="203" t="s">
        <v>83</v>
      </c>
      <c r="H6" s="90" t="s">
        <v>84</v>
      </c>
      <c r="I6" s="90" t="s">
        <v>85</v>
      </c>
      <c r="J6" s="188">
        <v>75000</v>
      </c>
      <c r="K6" s="81">
        <v>13</v>
      </c>
      <c r="L6" s="81">
        <v>0</v>
      </c>
      <c r="M6" s="81">
        <v>80</v>
      </c>
      <c r="N6" s="91">
        <v>2</v>
      </c>
      <c r="O6" s="92">
        <v>0</v>
      </c>
      <c r="P6" s="93">
        <f>N6+O6</f>
        <v>2</v>
      </c>
      <c r="Q6" s="82">
        <f>IFERROR(P6/M6,"-")</f>
        <v>0.025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1530.612244898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-27000</v>
      </c>
      <c r="AB6" s="85">
        <f>SUM(X6:X7)/SUM(J6:J7)</f>
        <v>0.64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218</v>
      </c>
      <c r="L7" s="81">
        <v>138</v>
      </c>
      <c r="M7" s="81">
        <v>75</v>
      </c>
      <c r="N7" s="91">
        <v>47</v>
      </c>
      <c r="O7" s="92">
        <v>0</v>
      </c>
      <c r="P7" s="93">
        <f>N7+O7</f>
        <v>47</v>
      </c>
      <c r="Q7" s="82">
        <f>IFERROR(P7/M7,"-")</f>
        <v>0.62666666666667</v>
      </c>
      <c r="R7" s="81">
        <v>3</v>
      </c>
      <c r="S7" s="81">
        <v>10</v>
      </c>
      <c r="T7" s="82">
        <f>IFERROR(S7/(O7+P7),"-")</f>
        <v>0.21276595744681</v>
      </c>
      <c r="U7" s="182"/>
      <c r="V7" s="84">
        <v>4</v>
      </c>
      <c r="W7" s="82">
        <f>IF(P7=0,"-",V7/P7)</f>
        <v>0.085106382978723</v>
      </c>
      <c r="X7" s="186">
        <v>48000</v>
      </c>
      <c r="Y7" s="187">
        <f>IFERROR(X7/P7,"-")</f>
        <v>1021.2765957447</v>
      </c>
      <c r="Z7" s="187">
        <f>IFERROR(X7/V7,"-")</f>
        <v>12000</v>
      </c>
      <c r="AA7" s="188"/>
      <c r="AB7" s="85"/>
      <c r="AC7" s="79"/>
      <c r="AD7" s="94">
        <v>4</v>
      </c>
      <c r="AE7" s="95">
        <f>IF(P7=0,"",IF(AD7=0,"",(AD7/P7)))</f>
        <v>0.085106382978723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0.14893617021277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0.042553191489362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10</v>
      </c>
      <c r="BF7" s="113">
        <f>IF(P7=0,"",IF(BE7=0,"",(BE7/P7)))</f>
        <v>0.21276595744681</v>
      </c>
      <c r="BG7" s="112">
        <v>1</v>
      </c>
      <c r="BH7" s="114">
        <f>IFERROR(BG7/BE7,"-")</f>
        <v>0.1</v>
      </c>
      <c r="BI7" s="115">
        <v>12000</v>
      </c>
      <c r="BJ7" s="116">
        <f>IFERROR(BI7/BE7,"-")</f>
        <v>1200</v>
      </c>
      <c r="BK7" s="117"/>
      <c r="BL7" s="117"/>
      <c r="BM7" s="117">
        <v>1</v>
      </c>
      <c r="BN7" s="119">
        <v>7</v>
      </c>
      <c r="BO7" s="120">
        <f>IF(P7=0,"",IF(BN7=0,"",(BN7/P7)))</f>
        <v>0.14893617021277</v>
      </c>
      <c r="BP7" s="121">
        <v>1</v>
      </c>
      <c r="BQ7" s="122">
        <f>IFERROR(BP7/BN7,"-")</f>
        <v>0.14285714285714</v>
      </c>
      <c r="BR7" s="123">
        <v>16000</v>
      </c>
      <c r="BS7" s="124">
        <f>IFERROR(BR7/BN7,"-")</f>
        <v>2285.7142857143</v>
      </c>
      <c r="BT7" s="125"/>
      <c r="BU7" s="125">
        <v>1</v>
      </c>
      <c r="BV7" s="125"/>
      <c r="BW7" s="126">
        <v>14</v>
      </c>
      <c r="BX7" s="127">
        <f>IF(P7=0,"",IF(BW7=0,"",(BW7/P7)))</f>
        <v>0.29787234042553</v>
      </c>
      <c r="BY7" s="128">
        <v>2</v>
      </c>
      <c r="BZ7" s="129">
        <f>IFERROR(BY7/BW7,"-")</f>
        <v>0.14285714285714</v>
      </c>
      <c r="CA7" s="130">
        <v>41000</v>
      </c>
      <c r="CB7" s="131">
        <f>IFERROR(CA7/BW7,"-")</f>
        <v>2928.5714285714</v>
      </c>
      <c r="CC7" s="132">
        <v>1</v>
      </c>
      <c r="CD7" s="132"/>
      <c r="CE7" s="132">
        <v>1</v>
      </c>
      <c r="CF7" s="133">
        <v>3</v>
      </c>
      <c r="CG7" s="134">
        <f>IF(P7=0,"",IF(CF7=0,"",(CF7/P7)))</f>
        <v>0.063829787234043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48000</v>
      </c>
      <c r="CQ7" s="141">
        <v>36000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</v>
      </c>
      <c r="B8" s="203" t="s">
        <v>87</v>
      </c>
      <c r="C8" s="203" t="s">
        <v>88</v>
      </c>
      <c r="D8" s="203" t="s">
        <v>80</v>
      </c>
      <c r="E8" s="203"/>
      <c r="F8" s="203" t="s">
        <v>82</v>
      </c>
      <c r="G8" s="203" t="s">
        <v>89</v>
      </c>
      <c r="H8" s="90" t="s">
        <v>90</v>
      </c>
      <c r="I8" s="90" t="s">
        <v>91</v>
      </c>
      <c r="J8" s="188">
        <v>80000</v>
      </c>
      <c r="K8" s="81">
        <v>28</v>
      </c>
      <c r="L8" s="81">
        <v>0</v>
      </c>
      <c r="M8" s="81">
        <v>119</v>
      </c>
      <c r="N8" s="91">
        <v>13</v>
      </c>
      <c r="O8" s="92">
        <v>2</v>
      </c>
      <c r="P8" s="93">
        <f>N8+O8</f>
        <v>15</v>
      </c>
      <c r="Q8" s="82">
        <f>IFERROR(P8/M8,"-")</f>
        <v>0.12605042016807</v>
      </c>
      <c r="R8" s="81">
        <v>1</v>
      </c>
      <c r="S8" s="81">
        <v>6</v>
      </c>
      <c r="T8" s="82">
        <f>IFERROR(S8/(O8+P8),"-")</f>
        <v>0.35294117647059</v>
      </c>
      <c r="U8" s="182">
        <f>IFERROR(J8/SUM(P8:P9),"-")</f>
        <v>1311.4754098361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8000</v>
      </c>
      <c r="AB8" s="85">
        <f>SUM(X8:X9)/SUM(J8:J9)</f>
        <v>1.1</v>
      </c>
      <c r="AC8" s="79"/>
      <c r="AD8" s="94">
        <v>1</v>
      </c>
      <c r="AE8" s="95">
        <f>IF(P8=0,"",IF(AD8=0,"",(AD8/P8)))</f>
        <v>0.066666666666667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7</v>
      </c>
      <c r="AN8" s="101">
        <f>IF(P8=0,"",IF(AM8=0,"",(AM8/P8)))</f>
        <v>0.46666666666667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0.066666666666667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4</v>
      </c>
      <c r="BX8" s="127">
        <f>IF(P8=0,"",IF(BW8=0,"",(BW8/P8)))</f>
        <v>0.26666666666667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92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162</v>
      </c>
      <c r="L9" s="81">
        <v>122</v>
      </c>
      <c r="M9" s="81">
        <v>62</v>
      </c>
      <c r="N9" s="91">
        <v>46</v>
      </c>
      <c r="O9" s="92">
        <v>0</v>
      </c>
      <c r="P9" s="93">
        <f>N9+O9</f>
        <v>46</v>
      </c>
      <c r="Q9" s="82">
        <f>IFERROR(P9/M9,"-")</f>
        <v>0.74193548387097</v>
      </c>
      <c r="R9" s="81">
        <v>2</v>
      </c>
      <c r="S9" s="81">
        <v>12</v>
      </c>
      <c r="T9" s="82">
        <f>IFERROR(S9/(O9+P9),"-")</f>
        <v>0.26086956521739</v>
      </c>
      <c r="U9" s="182"/>
      <c r="V9" s="84">
        <v>3</v>
      </c>
      <c r="W9" s="82">
        <f>IF(P9=0,"-",V9/P9)</f>
        <v>0.065217391304348</v>
      </c>
      <c r="X9" s="186">
        <v>88000</v>
      </c>
      <c r="Y9" s="187">
        <f>IFERROR(X9/P9,"-")</f>
        <v>1913.0434782609</v>
      </c>
      <c r="Z9" s="187">
        <f>IFERROR(X9/V9,"-")</f>
        <v>29333.333333333</v>
      </c>
      <c r="AA9" s="188"/>
      <c r="AB9" s="85"/>
      <c r="AC9" s="79"/>
      <c r="AD9" s="94">
        <v>6</v>
      </c>
      <c r="AE9" s="95">
        <f>IF(P9=0,"",IF(AD9=0,"",(AD9/P9)))</f>
        <v>0.1304347826087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11</v>
      </c>
      <c r="AN9" s="101">
        <f>IF(P9=0,"",IF(AM9=0,"",(AM9/P9)))</f>
        <v>0.23913043478261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0.15217391304348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0.17391304347826</v>
      </c>
      <c r="BG9" s="112">
        <v>1</v>
      </c>
      <c r="BH9" s="114">
        <f>IFERROR(BG9/BE9,"-")</f>
        <v>0.125</v>
      </c>
      <c r="BI9" s="115">
        <v>28000</v>
      </c>
      <c r="BJ9" s="116">
        <f>IFERROR(BI9/BE9,"-")</f>
        <v>3500</v>
      </c>
      <c r="BK9" s="117"/>
      <c r="BL9" s="117"/>
      <c r="BM9" s="117">
        <v>1</v>
      </c>
      <c r="BN9" s="119">
        <v>10</v>
      </c>
      <c r="BO9" s="120">
        <f>IF(P9=0,"",IF(BN9=0,"",(BN9/P9)))</f>
        <v>0.21739130434783</v>
      </c>
      <c r="BP9" s="121">
        <v>1</v>
      </c>
      <c r="BQ9" s="122">
        <f>IFERROR(BP9/BN9,"-")</f>
        <v>0.1</v>
      </c>
      <c r="BR9" s="123">
        <v>65000</v>
      </c>
      <c r="BS9" s="124">
        <f>IFERROR(BR9/BN9,"-")</f>
        <v>6500</v>
      </c>
      <c r="BT9" s="125"/>
      <c r="BU9" s="125"/>
      <c r="BV9" s="125">
        <v>1</v>
      </c>
      <c r="BW9" s="126">
        <v>4</v>
      </c>
      <c r="BX9" s="127">
        <f>IF(P9=0,"",IF(BW9=0,"",(BW9/P9)))</f>
        <v>0.08695652173913</v>
      </c>
      <c r="BY9" s="128">
        <v>1</v>
      </c>
      <c r="BZ9" s="129">
        <f>IFERROR(BY9/BW9,"-")</f>
        <v>0.25</v>
      </c>
      <c r="CA9" s="130">
        <v>5000</v>
      </c>
      <c r="CB9" s="131">
        <f>IFERROR(CA9/BW9,"-")</f>
        <v>1250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88000</v>
      </c>
      <c r="CQ9" s="141">
        <v>65000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0.87741935483871</v>
      </c>
      <c r="B12" s="39"/>
      <c r="C12" s="39"/>
      <c r="D12" s="39"/>
      <c r="E12" s="39"/>
      <c r="F12" s="39"/>
      <c r="G12" s="40" t="s">
        <v>93</v>
      </c>
      <c r="H12" s="40"/>
      <c r="I12" s="40"/>
      <c r="J12" s="190">
        <f>SUM(J6:J11)</f>
        <v>155000</v>
      </c>
      <c r="K12" s="41">
        <f>SUM(K6:K11)</f>
        <v>421</v>
      </c>
      <c r="L12" s="41">
        <f>SUM(L6:L11)</f>
        <v>260</v>
      </c>
      <c r="M12" s="41">
        <f>SUM(M6:M11)</f>
        <v>336</v>
      </c>
      <c r="N12" s="41">
        <f>SUM(N6:N11)</f>
        <v>108</v>
      </c>
      <c r="O12" s="41">
        <f>SUM(O6:O11)</f>
        <v>2</v>
      </c>
      <c r="P12" s="41">
        <f>SUM(P6:P11)</f>
        <v>110</v>
      </c>
      <c r="Q12" s="42">
        <f>IFERROR(P12/M12,"-")</f>
        <v>0.32738095238095</v>
      </c>
      <c r="R12" s="78">
        <f>SUM(R6:R11)</f>
        <v>6</v>
      </c>
      <c r="S12" s="78">
        <f>SUM(S6:S11)</f>
        <v>28</v>
      </c>
      <c r="T12" s="42">
        <f>IFERROR(R12/P12,"-")</f>
        <v>0.054545454545455</v>
      </c>
      <c r="U12" s="184">
        <f>IFERROR(J12/P12,"-")</f>
        <v>1409.0909090909</v>
      </c>
      <c r="V12" s="44">
        <f>SUM(V6:V11)</f>
        <v>7</v>
      </c>
      <c r="W12" s="42">
        <f>IFERROR(V12/P12,"-")</f>
        <v>0.063636363636364</v>
      </c>
      <c r="X12" s="190">
        <f>SUM(X6:X11)</f>
        <v>136000</v>
      </c>
      <c r="Y12" s="190">
        <f>IFERROR(X12/P12,"-")</f>
        <v>1236.3636363636</v>
      </c>
      <c r="Z12" s="190">
        <f>IFERROR(X12/V12,"-")</f>
        <v>19428.571428571</v>
      </c>
      <c r="AA12" s="190">
        <f>X12-J12</f>
        <v>-19000</v>
      </c>
      <c r="AB12" s="47">
        <f>X12/J12</f>
        <v>0.87741935483871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