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<sst xmlns="http://schemas.openxmlformats.org/spreadsheetml/2006/main" uniqueCount="91">
  <si>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</si>
  <si>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</si>
  <si>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</si>
  <si>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</si>
  <si>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</si>
  <si>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</si>
  <si>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</si>
  <si>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</si>
  <si>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</si>
  <si>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</si>
  <si>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</si>
  <si>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</si>
  <si>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</si>
  <si>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</si>
  <si>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</si>
  <si>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</si>
  <si>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</si>
  <si>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</si>
  <si>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</si>
  <si>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</si>
  <si>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</si>
  <si>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</si>
  <si>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</si>
  <si>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</si>
  <si>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</si>
  <si>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05月</t>
  </si>
  <si>
    <t>わくドキ</t>
  </si>
  <si>
    <t>最終更新日</t>
  </si>
  <si>
    <t>08月31日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</si>
  <si>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</si>
  <si>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</si>
  <si>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</si>
  <si>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</si>
  <si>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</si>
  <si>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</si>
  <si>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</si>
  <si>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</si>
  <si>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</si>
  <si>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</si>
  <si>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</si>
  <si>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</si>
  <si>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</si>
  <si>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</si>
  <si>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</si>
  <si>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</si>
  <si>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</si>
  <si>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</si>
  <si>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</si>
  <si>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</si>
  <si>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</si>
  <si>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</si>
  <si>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</si>
  <si>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</si>
  <si>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</si>
  <si>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</si>
  <si>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</si>
  <si>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</si>
  <si>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</si>
  <si>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</si>
  <si>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</si>
  <si>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</si>
  <si>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ac075</t>
  </si>
  <si>
    <t>大洋図書</t>
  </si>
  <si>
    <t>2Pスポーツ新聞_v01_わくドキ(黒ギャル)</t>
  </si>
  <si>
    <t>lp03_f</t>
  </si>
  <si>
    <t>臨増ナックルズDX</t>
  </si>
  <si>
    <t>1C2P</t>
  </si>
  <si>
    <t>5月15日(水)</t>
  </si>
  <si>
    <t>ac076</t>
  </si>
  <si>
    <t>空電</t>
  </si>
  <si>
    <t>ac077</t>
  </si>
  <si>
    <t>別冊ラヴァーズ</t>
  </si>
  <si>
    <t>4C2P</t>
  </si>
  <si>
    <t>5月20日(月)</t>
  </si>
  <si>
    <t>ac078</t>
  </si>
  <si>
    <t>雑誌 TOTAL</t>
  </si>
  <si>
    <t>●DVD 広告</t>
  </si>
  <si>
    <t>pw081</t>
  </si>
  <si>
    <t>ダイアプレス</t>
  </si>
  <si>
    <t>DVD漫画けんじ</t>
  </si>
  <si>
    <t>A4、780円</t>
  </si>
  <si>
    <t>lp07</t>
  </si>
  <si>
    <t>昭和生まれのドスケベ浮気妻</t>
  </si>
  <si>
    <t>DVD袋表4C</t>
  </si>
  <si>
    <t>5月17日(金)</t>
  </si>
  <si>
    <t>pw082</t>
  </si>
  <si>
    <t>pw083</t>
  </si>
  <si>
    <t>RUNA</t>
  </si>
  <si>
    <t>5月25日(土)</t>
  </si>
  <si>
    <t>pw084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</si>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</sst>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145000</v>
      </c>
      <c r="E6" s="81">
        <v>109</v>
      </c>
      <c r="F6" s="81">
        <v>57</v>
      </c>
      <c r="G6" s="81">
        <v>99</v>
      </c>
      <c r="H6" s="91">
        <v>37</v>
      </c>
      <c r="I6" s="92">
        <v>0</v>
      </c>
      <c r="J6" s="145">
        <f>H6+I6</f>
        <v>37</v>
      </c>
      <c r="K6" s="82">
        <f>IFERROR(J6/G6,"-")</f>
        <v>0.37373737373737</v>
      </c>
      <c r="L6" s="81">
        <v>4</v>
      </c>
      <c r="M6" s="81">
        <v>12</v>
      </c>
      <c r="N6" s="82">
        <f>IFERROR(L6/J6,"-")</f>
        <v>0.10810810810811</v>
      </c>
      <c r="O6" s="83">
        <f>IFERROR(D6/J6,"-")</f>
        <v>3918.9189189189</v>
      </c>
      <c r="P6" s="84">
        <v>10</v>
      </c>
      <c r="Q6" s="82">
        <f>IFERROR(P6/J6,"-")</f>
        <v>0.27027027027027</v>
      </c>
      <c r="R6" s="200">
        <v>680000</v>
      </c>
      <c r="S6" s="201">
        <f>IFERROR(R6/J6,"-")</f>
        <v>18378.378378378</v>
      </c>
      <c r="T6" s="201">
        <f>IFERROR(R6/P6,"-")</f>
        <v>68000</v>
      </c>
      <c r="U6" s="195">
        <f>IFERROR(R6-D6,"-")</f>
        <v>535000</v>
      </c>
      <c r="V6" s="85">
        <f>R6/D6</f>
        <v>4.6896551724138</v>
      </c>
      <c r="W6" s="79"/>
      <c r="X6" s="144"/>
    </row>
    <row r="7" spans="1:24">
      <c r="A7" s="80"/>
      <c r="B7" s="86" t="s">
        <v>24</v>
      </c>
      <c r="C7" s="86">
        <v>4</v>
      </c>
      <c r="D7" s="195">
        <v>160000</v>
      </c>
      <c r="E7" s="81">
        <v>264</v>
      </c>
      <c r="F7" s="81">
        <v>174</v>
      </c>
      <c r="G7" s="81">
        <v>152</v>
      </c>
      <c r="H7" s="91">
        <v>85</v>
      </c>
      <c r="I7" s="92">
        <v>0</v>
      </c>
      <c r="J7" s="145">
        <f>H7+I7</f>
        <v>85</v>
      </c>
      <c r="K7" s="82">
        <f>IFERROR(J7/G7,"-")</f>
        <v>0.55921052631579</v>
      </c>
      <c r="L7" s="81">
        <v>8</v>
      </c>
      <c r="M7" s="81">
        <v>16</v>
      </c>
      <c r="N7" s="82">
        <f>IFERROR(L7/J7,"-")</f>
        <v>0.094117647058824</v>
      </c>
      <c r="O7" s="83">
        <f>IFERROR(D7/J7,"-")</f>
        <v>1882.3529411765</v>
      </c>
      <c r="P7" s="84">
        <v>9</v>
      </c>
      <c r="Q7" s="82">
        <f>IFERROR(P7/J7,"-")</f>
        <v>0.10588235294118</v>
      </c>
      <c r="R7" s="200">
        <v>403000</v>
      </c>
      <c r="S7" s="201">
        <f>IFERROR(R7/J7,"-")</f>
        <v>4741.1764705882</v>
      </c>
      <c r="T7" s="201">
        <f>IFERROR(R7/P7,"-")</f>
        <v>44777.777777778</v>
      </c>
      <c r="U7" s="195">
        <f>IFERROR(R7-D7,"-")</f>
        <v>243000</v>
      </c>
      <c r="V7" s="85">
        <f>R7/D7</f>
        <v>2.51875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305000</v>
      </c>
      <c r="E10" s="41">
        <f>SUM(E6:E8)</f>
        <v>373</v>
      </c>
      <c r="F10" s="41">
        <f>SUM(F6:F8)</f>
        <v>231</v>
      </c>
      <c r="G10" s="41">
        <f>SUM(G6:G8)</f>
        <v>251</v>
      </c>
      <c r="H10" s="41">
        <f>SUM(H6:H8)</f>
        <v>122</v>
      </c>
      <c r="I10" s="41">
        <f>SUM(I6:I8)</f>
        <v>0</v>
      </c>
      <c r="J10" s="41">
        <f>SUM(J6:J8)</f>
        <v>122</v>
      </c>
      <c r="K10" s="42">
        <f>IFERROR(J10/G10,"-")</f>
        <v>0.48605577689243</v>
      </c>
      <c r="L10" s="78">
        <f>SUM(L6:L8)</f>
        <v>12</v>
      </c>
      <c r="M10" s="78">
        <f>SUM(M6:M8)</f>
        <v>28</v>
      </c>
      <c r="N10" s="42">
        <f>IFERROR(L10/J10,"-")</f>
        <v>0.098360655737705</v>
      </c>
      <c r="O10" s="43">
        <f>IFERROR(D10/J10,"-")</f>
        <v>2500</v>
      </c>
      <c r="P10" s="44">
        <f>SUM(P6:P8)</f>
        <v>19</v>
      </c>
      <c r="Q10" s="42">
        <f>IFERROR(P10/J10,"-")</f>
        <v>0.15573770491803</v>
      </c>
      <c r="R10" s="45">
        <f>SUM(R6:R8)</f>
        <v>1083000</v>
      </c>
      <c r="S10" s="45">
        <f>IFERROR(R10/J10,"-")</f>
        <v>8877.0491803279</v>
      </c>
      <c r="T10" s="45">
        <f>IFERROR(R10/P10,"-")</f>
        <v>57000</v>
      </c>
      <c r="U10" s="46">
        <f>SUM(U6:U8)</f>
        <v>778000</v>
      </c>
      <c r="V10" s="47">
        <f>IFERROR(R10/D10,"-")</f>
        <v>3.5508196721311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0.042857142857143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70000</v>
      </c>
      <c r="K6" s="81">
        <v>1</v>
      </c>
      <c r="L6" s="81">
        <v>0</v>
      </c>
      <c r="M6" s="81">
        <v>10</v>
      </c>
      <c r="N6" s="91">
        <v>1</v>
      </c>
      <c r="O6" s="92">
        <v>0</v>
      </c>
      <c r="P6" s="93">
        <f>N6+O6</f>
        <v>1</v>
      </c>
      <c r="Q6" s="82">
        <f>IFERROR(P6/M6,"-")</f>
        <v>0.1</v>
      </c>
      <c r="R6" s="81">
        <v>0</v>
      </c>
      <c r="S6" s="81">
        <v>0</v>
      </c>
      <c r="T6" s="82">
        <f>IFERROR(S6/(O6+P6),"-")</f>
        <v>0</v>
      </c>
      <c r="U6" s="182">
        <f>IFERROR(J6/SUM(P6:P7),"-")</f>
        <v>10000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-67000</v>
      </c>
      <c r="AB6" s="85">
        <f>SUM(X6:X7)/SUM(J6:J7)</f>
        <v>0.042857142857143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1</v>
      </c>
      <c r="BX6" s="127">
        <f>IF(P6=0,"",IF(BW6=0,"",(BW6/P6)))</f>
        <v>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19</v>
      </c>
      <c r="L7" s="81">
        <v>14</v>
      </c>
      <c r="M7" s="81">
        <v>2</v>
      </c>
      <c r="N7" s="91">
        <v>6</v>
      </c>
      <c r="O7" s="92">
        <v>0</v>
      </c>
      <c r="P7" s="93">
        <f>N7+O7</f>
        <v>6</v>
      </c>
      <c r="Q7" s="82">
        <f>IFERROR(P7/M7,"-")</f>
        <v>3</v>
      </c>
      <c r="R7" s="81">
        <v>0</v>
      </c>
      <c r="S7" s="81">
        <v>2</v>
      </c>
      <c r="T7" s="82">
        <f>IFERROR(S7/(O7+P7),"-")</f>
        <v>0.33333333333333</v>
      </c>
      <c r="U7" s="182"/>
      <c r="V7" s="84">
        <v>1</v>
      </c>
      <c r="W7" s="82">
        <f>IF(P7=0,"-",V7/P7)</f>
        <v>0.16666666666667</v>
      </c>
      <c r="X7" s="186">
        <v>3000</v>
      </c>
      <c r="Y7" s="187">
        <f>IFERROR(X7/P7,"-")</f>
        <v>500</v>
      </c>
      <c r="Z7" s="187">
        <f>IFERROR(X7/V7,"-")</f>
        <v>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0.16666666666667</v>
      </c>
      <c r="AO7" s="100">
        <v>1</v>
      </c>
      <c r="AP7" s="102">
        <f>IFERROR(AP7/AM7,"-")</f>
        <v>0</v>
      </c>
      <c r="AQ7" s="103">
        <v>3000</v>
      </c>
      <c r="AR7" s="104">
        <f>IFERROR(AQ7/AM7,"-")</f>
        <v>3000</v>
      </c>
      <c r="AS7" s="105">
        <v>1</v>
      </c>
      <c r="AT7" s="105"/>
      <c r="AU7" s="105"/>
      <c r="AV7" s="106">
        <v>1</v>
      </c>
      <c r="AW7" s="107">
        <f>IF(P7=0,"",IF(AV7=0,"",(AV7/P7)))</f>
        <v>0.16666666666667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0.16666666666667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3000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9.0266666666667</v>
      </c>
      <c r="B8" s="203" t="s">
        <v>70</v>
      </c>
      <c r="C8" s="203" t="s">
        <v>62</v>
      </c>
      <c r="D8" s="203" t="s">
        <v>63</v>
      </c>
      <c r="E8" s="203"/>
      <c r="F8" s="203" t="s">
        <v>64</v>
      </c>
      <c r="G8" s="203" t="s">
        <v>71</v>
      </c>
      <c r="H8" s="90" t="s">
        <v>72</v>
      </c>
      <c r="I8" s="90" t="s">
        <v>73</v>
      </c>
      <c r="J8" s="188">
        <v>75000</v>
      </c>
      <c r="K8" s="81">
        <v>28</v>
      </c>
      <c r="L8" s="81">
        <v>0</v>
      </c>
      <c r="M8" s="81">
        <v>82</v>
      </c>
      <c r="N8" s="91">
        <v>10</v>
      </c>
      <c r="O8" s="92">
        <v>0</v>
      </c>
      <c r="P8" s="93">
        <f>N8+O8</f>
        <v>10</v>
      </c>
      <c r="Q8" s="82">
        <f>IFERROR(P8/M8,"-")</f>
        <v>0.1219512195122</v>
      </c>
      <c r="R8" s="81">
        <v>0</v>
      </c>
      <c r="S8" s="81">
        <v>5</v>
      </c>
      <c r="T8" s="82">
        <f>IFERROR(S8/(O8+P8),"-")</f>
        <v>0.5</v>
      </c>
      <c r="U8" s="182">
        <f>IFERROR(J8/SUM(P8:P9),"-")</f>
        <v>2500</v>
      </c>
      <c r="V8" s="84">
        <v>3</v>
      </c>
      <c r="W8" s="82">
        <f>IF(P8=0,"-",V8/P8)</f>
        <v>0.3</v>
      </c>
      <c r="X8" s="186">
        <v>11000</v>
      </c>
      <c r="Y8" s="187">
        <f>IFERROR(X8/P8,"-")</f>
        <v>1100</v>
      </c>
      <c r="Z8" s="187">
        <f>IFERROR(X8/V8,"-")</f>
        <v>3666.6666666667</v>
      </c>
      <c r="AA8" s="188">
        <f>SUM(X8:X9)-SUM(J8:J9)</f>
        <v>602000</v>
      </c>
      <c r="AB8" s="85">
        <f>SUM(X8:X9)/SUM(J8:J9)</f>
        <v>9.0266666666667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0.2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4</v>
      </c>
      <c r="BF8" s="113">
        <f>IF(P8=0,"",IF(BE8=0,"",(BE8/P8)))</f>
        <v>0.4</v>
      </c>
      <c r="BG8" s="112">
        <v>2</v>
      </c>
      <c r="BH8" s="114">
        <f>IFERROR(BG8/BE8,"-")</f>
        <v>0.5</v>
      </c>
      <c r="BI8" s="115">
        <v>6000</v>
      </c>
      <c r="BJ8" s="116">
        <f>IFERROR(BI8/BE8,"-")</f>
        <v>1500</v>
      </c>
      <c r="BK8" s="117">
        <v>2</v>
      </c>
      <c r="BL8" s="117"/>
      <c r="BM8" s="117"/>
      <c r="BN8" s="119">
        <v>3</v>
      </c>
      <c r="BO8" s="120">
        <f>IF(P8=0,"",IF(BN8=0,"",(BN8/P8)))</f>
        <v>0.3</v>
      </c>
      <c r="BP8" s="121">
        <v>1</v>
      </c>
      <c r="BQ8" s="122">
        <f>IFERROR(BP8/BN8,"-")</f>
        <v>0.33333333333333</v>
      </c>
      <c r="BR8" s="123">
        <v>5000</v>
      </c>
      <c r="BS8" s="124">
        <f>IFERROR(BR8/BN8,"-")</f>
        <v>1666.6666666667</v>
      </c>
      <c r="BT8" s="125">
        <v>1</v>
      </c>
      <c r="BU8" s="125"/>
      <c r="BV8" s="125"/>
      <c r="BW8" s="126">
        <v>1</v>
      </c>
      <c r="BX8" s="127">
        <f>IF(P8=0,"",IF(BW8=0,"",(BW8/P8)))</f>
        <v>0.1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11000</v>
      </c>
      <c r="CQ8" s="141">
        <v>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61</v>
      </c>
      <c r="L9" s="81">
        <v>43</v>
      </c>
      <c r="M9" s="81">
        <v>5</v>
      </c>
      <c r="N9" s="91">
        <v>20</v>
      </c>
      <c r="O9" s="92">
        <v>0</v>
      </c>
      <c r="P9" s="93">
        <f>N9+O9</f>
        <v>20</v>
      </c>
      <c r="Q9" s="82">
        <f>IFERROR(P9/M9,"-")</f>
        <v>4</v>
      </c>
      <c r="R9" s="81">
        <v>4</v>
      </c>
      <c r="S9" s="81">
        <v>5</v>
      </c>
      <c r="T9" s="82">
        <f>IFERROR(S9/(O9+P9),"-")</f>
        <v>0.25</v>
      </c>
      <c r="U9" s="182"/>
      <c r="V9" s="84">
        <v>6</v>
      </c>
      <c r="W9" s="82">
        <f>IF(P9=0,"-",V9/P9)</f>
        <v>0.3</v>
      </c>
      <c r="X9" s="186">
        <v>666000</v>
      </c>
      <c r="Y9" s="187">
        <f>IFERROR(X9/P9,"-")</f>
        <v>33300</v>
      </c>
      <c r="Z9" s="187">
        <f>IFERROR(X9/V9,"-")</f>
        <v>111000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0.05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3</v>
      </c>
      <c r="BF9" s="113">
        <f>IF(P9=0,"",IF(BE9=0,"",(BE9/P9)))</f>
        <v>0.15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8</v>
      </c>
      <c r="BO9" s="120">
        <f>IF(P9=0,"",IF(BN9=0,"",(BN9/P9)))</f>
        <v>0.4</v>
      </c>
      <c r="BP9" s="121">
        <v>2</v>
      </c>
      <c r="BQ9" s="122">
        <f>IFERROR(BP9/BN9,"-")</f>
        <v>0.25</v>
      </c>
      <c r="BR9" s="123">
        <v>401000</v>
      </c>
      <c r="BS9" s="124">
        <f>IFERROR(BR9/BN9,"-")</f>
        <v>50125</v>
      </c>
      <c r="BT9" s="125"/>
      <c r="BU9" s="125"/>
      <c r="BV9" s="125">
        <v>2</v>
      </c>
      <c r="BW9" s="126">
        <v>7</v>
      </c>
      <c r="BX9" s="127">
        <f>IF(P9=0,"",IF(BW9=0,"",(BW9/P9)))</f>
        <v>0.35</v>
      </c>
      <c r="BY9" s="128">
        <v>4</v>
      </c>
      <c r="BZ9" s="129">
        <f>IFERROR(BY9/BW9,"-")</f>
        <v>0.57142857142857</v>
      </c>
      <c r="CA9" s="130">
        <v>405000</v>
      </c>
      <c r="CB9" s="131">
        <f>IFERROR(CA9/BW9,"-")</f>
        <v>57857.142857143</v>
      </c>
      <c r="CC9" s="132">
        <v>1</v>
      </c>
      <c r="CD9" s="132"/>
      <c r="CE9" s="132">
        <v>3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6</v>
      </c>
      <c r="CP9" s="141">
        <v>666000</v>
      </c>
      <c r="CQ9" s="141">
        <v>340000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4.6896551724138</v>
      </c>
      <c r="B12" s="39"/>
      <c r="C12" s="39"/>
      <c r="D12" s="39"/>
      <c r="E12" s="39"/>
      <c r="F12" s="39"/>
      <c r="G12" s="40" t="s">
        <v>75</v>
      </c>
      <c r="H12" s="40"/>
      <c r="I12" s="40"/>
      <c r="J12" s="190">
        <f>SUM(J6:J11)</f>
        <v>145000</v>
      </c>
      <c r="K12" s="41">
        <f>SUM(K6:K11)</f>
        <v>109</v>
      </c>
      <c r="L12" s="41">
        <f>SUM(L6:L11)</f>
        <v>57</v>
      </c>
      <c r="M12" s="41">
        <f>SUM(M6:M11)</f>
        <v>99</v>
      </c>
      <c r="N12" s="41">
        <f>SUM(N6:N11)</f>
        <v>37</v>
      </c>
      <c r="O12" s="41">
        <f>SUM(O6:O11)</f>
        <v>0</v>
      </c>
      <c r="P12" s="41">
        <f>SUM(P6:P11)</f>
        <v>37</v>
      </c>
      <c r="Q12" s="42">
        <f>IFERROR(P12/M12,"-")</f>
        <v>0.37373737373737</v>
      </c>
      <c r="R12" s="78">
        <f>SUM(R6:R11)</f>
        <v>4</v>
      </c>
      <c r="S12" s="78">
        <f>SUM(S6:S11)</f>
        <v>12</v>
      </c>
      <c r="T12" s="42">
        <f>IFERROR(R12/P12,"-")</f>
        <v>0.10810810810811</v>
      </c>
      <c r="U12" s="184">
        <f>IFERROR(J12/P12,"-")</f>
        <v>3918.9189189189</v>
      </c>
      <c r="V12" s="44">
        <f>SUM(V6:V11)</f>
        <v>10</v>
      </c>
      <c r="W12" s="42">
        <f>IFERROR(V12/P12,"-")</f>
        <v>0.27027027027027</v>
      </c>
      <c r="X12" s="190">
        <f>SUM(X6:X11)</f>
        <v>680000</v>
      </c>
      <c r="Y12" s="190">
        <f>IFERROR(X12/P12,"-")</f>
        <v>18378.378378378</v>
      </c>
      <c r="Z12" s="190">
        <f>IFERROR(X12/V12,"-")</f>
        <v>68000</v>
      </c>
      <c r="AA12" s="190">
        <f>X12-J12</f>
        <v>535000</v>
      </c>
      <c r="AB12" s="47">
        <f>X12/J12</f>
        <v>4.6896551724138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76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0.2125</v>
      </c>
      <c r="B6" s="203" t="s">
        <v>77</v>
      </c>
      <c r="C6" s="203" t="s">
        <v>78</v>
      </c>
      <c r="D6" s="203" t="s">
        <v>79</v>
      </c>
      <c r="E6" s="203" t="s">
        <v>80</v>
      </c>
      <c r="F6" s="203" t="s">
        <v>81</v>
      </c>
      <c r="G6" s="203" t="s">
        <v>82</v>
      </c>
      <c r="H6" s="90" t="s">
        <v>83</v>
      </c>
      <c r="I6" s="90" t="s">
        <v>84</v>
      </c>
      <c r="J6" s="188">
        <v>80000</v>
      </c>
      <c r="K6" s="81">
        <v>9</v>
      </c>
      <c r="L6" s="81">
        <v>0</v>
      </c>
      <c r="M6" s="81">
        <v>39</v>
      </c>
      <c r="N6" s="91">
        <v>1</v>
      </c>
      <c r="O6" s="92">
        <v>0</v>
      </c>
      <c r="P6" s="93">
        <f>N6+O6</f>
        <v>1</v>
      </c>
      <c r="Q6" s="82">
        <f>IFERROR(P6/M6,"-")</f>
        <v>0.025641025641026</v>
      </c>
      <c r="R6" s="81">
        <v>1</v>
      </c>
      <c r="S6" s="81">
        <v>0</v>
      </c>
      <c r="T6" s="82">
        <f>IFERROR(S6/(O6+P6),"-")</f>
        <v>0</v>
      </c>
      <c r="U6" s="182">
        <f>IFERROR(J6/SUM(P6:P7),"-")</f>
        <v>3478.2608695652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-63000</v>
      </c>
      <c r="AB6" s="85">
        <f>SUM(X6:X7)/SUM(J6:J7)</f>
        <v>0.2125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85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95</v>
      </c>
      <c r="L7" s="81">
        <v>59</v>
      </c>
      <c r="M7" s="81">
        <v>8</v>
      </c>
      <c r="N7" s="91">
        <v>22</v>
      </c>
      <c r="O7" s="92">
        <v>0</v>
      </c>
      <c r="P7" s="93">
        <f>N7+O7</f>
        <v>22</v>
      </c>
      <c r="Q7" s="82">
        <f>IFERROR(P7/M7,"-")</f>
        <v>2.75</v>
      </c>
      <c r="R7" s="81">
        <v>2</v>
      </c>
      <c r="S7" s="81">
        <v>4</v>
      </c>
      <c r="T7" s="82">
        <f>IFERROR(S7/(O7+P7),"-")</f>
        <v>0.18181818181818</v>
      </c>
      <c r="U7" s="182"/>
      <c r="V7" s="84">
        <v>2</v>
      </c>
      <c r="W7" s="82">
        <f>IF(P7=0,"-",V7/P7)</f>
        <v>0.090909090909091</v>
      </c>
      <c r="X7" s="186">
        <v>17000</v>
      </c>
      <c r="Y7" s="187">
        <f>IFERROR(X7/P7,"-")</f>
        <v>772.72727272727</v>
      </c>
      <c r="Z7" s="187">
        <f>IFERROR(X7/V7,"-")</f>
        <v>8500</v>
      </c>
      <c r="AA7" s="188"/>
      <c r="AB7" s="85"/>
      <c r="AC7" s="79"/>
      <c r="AD7" s="94">
        <v>5</v>
      </c>
      <c r="AE7" s="95">
        <f>IF(P7=0,"",IF(AD7=0,"",(AD7/P7)))</f>
        <v>0.22727272727273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6</v>
      </c>
      <c r="AN7" s="101">
        <f>IF(P7=0,"",IF(AM7=0,"",(AM7/P7)))</f>
        <v>0.27272727272727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3</v>
      </c>
      <c r="BF7" s="113">
        <f>IF(P7=0,"",IF(BE7=0,"",(BE7/P7)))</f>
        <v>0.13636363636364</v>
      </c>
      <c r="BG7" s="112">
        <v>1</v>
      </c>
      <c r="BH7" s="114">
        <f>IFERROR(BG7/BE7,"-")</f>
        <v>0.33333333333333</v>
      </c>
      <c r="BI7" s="115">
        <v>10000</v>
      </c>
      <c r="BJ7" s="116">
        <f>IFERROR(BI7/BE7,"-")</f>
        <v>3333.3333333333</v>
      </c>
      <c r="BK7" s="117">
        <v>1</v>
      </c>
      <c r="BL7" s="117"/>
      <c r="BM7" s="117"/>
      <c r="BN7" s="119">
        <v>4</v>
      </c>
      <c r="BO7" s="120">
        <f>IF(P7=0,"",IF(BN7=0,"",(BN7/P7)))</f>
        <v>0.18181818181818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3</v>
      </c>
      <c r="BX7" s="127">
        <f>IF(P7=0,"",IF(BW7=0,"",(BW7/P7)))</f>
        <v>0.13636363636364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0.045454545454545</v>
      </c>
      <c r="CH7" s="135">
        <v>1</v>
      </c>
      <c r="CI7" s="136">
        <f>IFERROR(CH7/CF7,"-")</f>
        <v>1</v>
      </c>
      <c r="CJ7" s="137">
        <v>58000</v>
      </c>
      <c r="CK7" s="138">
        <f>IFERROR(CJ7/CF7,"-")</f>
        <v>58000</v>
      </c>
      <c r="CL7" s="139"/>
      <c r="CM7" s="139"/>
      <c r="CN7" s="139">
        <v>1</v>
      </c>
      <c r="CO7" s="140">
        <v>2</v>
      </c>
      <c r="CP7" s="141">
        <v>17000</v>
      </c>
      <c r="CQ7" s="141">
        <v>58000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4.825</v>
      </c>
      <c r="B8" s="203" t="s">
        <v>86</v>
      </c>
      <c r="C8" s="203" t="s">
        <v>78</v>
      </c>
      <c r="D8" s="203" t="s">
        <v>79</v>
      </c>
      <c r="E8" s="203"/>
      <c r="F8" s="203" t="s">
        <v>81</v>
      </c>
      <c r="G8" s="203" t="s">
        <v>87</v>
      </c>
      <c r="H8" s="90" t="s">
        <v>83</v>
      </c>
      <c r="I8" s="204" t="s">
        <v>88</v>
      </c>
      <c r="J8" s="188">
        <v>80000</v>
      </c>
      <c r="K8" s="81">
        <v>15</v>
      </c>
      <c r="L8" s="81">
        <v>0</v>
      </c>
      <c r="M8" s="81">
        <v>59</v>
      </c>
      <c r="N8" s="91">
        <v>7</v>
      </c>
      <c r="O8" s="92">
        <v>0</v>
      </c>
      <c r="P8" s="93">
        <f>N8+O8</f>
        <v>7</v>
      </c>
      <c r="Q8" s="82">
        <f>IFERROR(P8/M8,"-")</f>
        <v>0.11864406779661</v>
      </c>
      <c r="R8" s="81">
        <v>0</v>
      </c>
      <c r="S8" s="81">
        <v>2</v>
      </c>
      <c r="T8" s="82">
        <f>IFERROR(S8/(O8+P8),"-")</f>
        <v>0.28571428571429</v>
      </c>
      <c r="U8" s="182">
        <f>IFERROR(J8/SUM(P8:P9),"-")</f>
        <v>1290.3225806452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306000</v>
      </c>
      <c r="AB8" s="85">
        <f>SUM(X8:X9)/SUM(J8:J9)</f>
        <v>4.825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0.28571428571429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0.14285714285714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3</v>
      </c>
      <c r="BF8" s="113">
        <f>IF(P8=0,"",IF(BE8=0,"",(BE8/P8)))</f>
        <v>0.42857142857143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1</v>
      </c>
      <c r="BX8" s="127">
        <f>IF(P8=0,"",IF(BW8=0,"",(BW8/P8)))</f>
        <v>0.14285714285714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89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145</v>
      </c>
      <c r="L9" s="81">
        <v>115</v>
      </c>
      <c r="M9" s="81">
        <v>46</v>
      </c>
      <c r="N9" s="91">
        <v>55</v>
      </c>
      <c r="O9" s="92">
        <v>0</v>
      </c>
      <c r="P9" s="93">
        <f>N9+O9</f>
        <v>55</v>
      </c>
      <c r="Q9" s="82">
        <f>IFERROR(P9/M9,"-")</f>
        <v>1.195652173913</v>
      </c>
      <c r="R9" s="81">
        <v>5</v>
      </c>
      <c r="S9" s="81">
        <v>10</v>
      </c>
      <c r="T9" s="82">
        <f>IFERROR(S9/(O9+P9),"-")</f>
        <v>0.18181818181818</v>
      </c>
      <c r="U9" s="182"/>
      <c r="V9" s="84">
        <v>7</v>
      </c>
      <c r="W9" s="82">
        <f>IF(P9=0,"-",V9/P9)</f>
        <v>0.12727272727273</v>
      </c>
      <c r="X9" s="186">
        <v>386000</v>
      </c>
      <c r="Y9" s="187">
        <f>IFERROR(X9/P9,"-")</f>
        <v>7018.1818181818</v>
      </c>
      <c r="Z9" s="187">
        <f>IFERROR(X9/V9,"-")</f>
        <v>55142.857142857</v>
      </c>
      <c r="AA9" s="188"/>
      <c r="AB9" s="85"/>
      <c r="AC9" s="79"/>
      <c r="AD9" s="94">
        <v>4</v>
      </c>
      <c r="AE9" s="95">
        <f>IF(P9=0,"",IF(AD9=0,"",(AD9/P9)))</f>
        <v>0.072727272727273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6</v>
      </c>
      <c r="AN9" s="101">
        <f>IF(P9=0,"",IF(AM9=0,"",(AM9/P9)))</f>
        <v>0.10909090909091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6</v>
      </c>
      <c r="AW9" s="107">
        <f>IF(P9=0,"",IF(AV9=0,"",(AV9/P9)))</f>
        <v>0.10909090909091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13</v>
      </c>
      <c r="BF9" s="113">
        <f>IF(P9=0,"",IF(BE9=0,"",(BE9/P9)))</f>
        <v>0.23636363636364</v>
      </c>
      <c r="BG9" s="112">
        <v>1</v>
      </c>
      <c r="BH9" s="114">
        <f>IFERROR(BG9/BE9,"-")</f>
        <v>0.076923076923077</v>
      </c>
      <c r="BI9" s="115">
        <v>3000</v>
      </c>
      <c r="BJ9" s="116">
        <f>IFERROR(BI9/BE9,"-")</f>
        <v>230.76923076923</v>
      </c>
      <c r="BK9" s="117">
        <v>1</v>
      </c>
      <c r="BL9" s="117"/>
      <c r="BM9" s="117"/>
      <c r="BN9" s="119">
        <v>14</v>
      </c>
      <c r="BO9" s="120">
        <f>IF(P9=0,"",IF(BN9=0,"",(BN9/P9)))</f>
        <v>0.25454545454545</v>
      </c>
      <c r="BP9" s="121">
        <v>3</v>
      </c>
      <c r="BQ9" s="122">
        <f>IFERROR(BP9/BN9,"-")</f>
        <v>0.21428571428571</v>
      </c>
      <c r="BR9" s="123">
        <v>223000</v>
      </c>
      <c r="BS9" s="124">
        <f>IFERROR(BR9/BN9,"-")</f>
        <v>15928.571428571</v>
      </c>
      <c r="BT9" s="125"/>
      <c r="BU9" s="125"/>
      <c r="BV9" s="125">
        <v>3</v>
      </c>
      <c r="BW9" s="126">
        <v>10</v>
      </c>
      <c r="BX9" s="127">
        <f>IF(P9=0,"",IF(BW9=0,"",(BW9/P9)))</f>
        <v>0.18181818181818</v>
      </c>
      <c r="BY9" s="128">
        <v>3</v>
      </c>
      <c r="BZ9" s="129">
        <f>IFERROR(BY9/BW9,"-")</f>
        <v>0.3</v>
      </c>
      <c r="CA9" s="130">
        <v>710000</v>
      </c>
      <c r="CB9" s="131">
        <f>IFERROR(CA9/BW9,"-")</f>
        <v>71000</v>
      </c>
      <c r="CC9" s="132">
        <v>1</v>
      </c>
      <c r="CD9" s="132"/>
      <c r="CE9" s="132">
        <v>2</v>
      </c>
      <c r="CF9" s="133">
        <v>2</v>
      </c>
      <c r="CG9" s="134">
        <f>IF(P9=0,"",IF(CF9=0,"",(CF9/P9)))</f>
        <v>0.036363636363636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7</v>
      </c>
      <c r="CP9" s="141">
        <v>386000</v>
      </c>
      <c r="CQ9" s="141">
        <v>700000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2.51875</v>
      </c>
      <c r="B12" s="39"/>
      <c r="C12" s="39"/>
      <c r="D12" s="39"/>
      <c r="E12" s="39"/>
      <c r="F12" s="39"/>
      <c r="G12" s="40" t="s">
        <v>90</v>
      </c>
      <c r="H12" s="40"/>
      <c r="I12" s="40"/>
      <c r="J12" s="190">
        <f>SUM(J6:J11)</f>
        <v>160000</v>
      </c>
      <c r="K12" s="41">
        <f>SUM(K6:K11)</f>
        <v>264</v>
      </c>
      <c r="L12" s="41">
        <f>SUM(L6:L11)</f>
        <v>174</v>
      </c>
      <c r="M12" s="41">
        <f>SUM(M6:M11)</f>
        <v>152</v>
      </c>
      <c r="N12" s="41">
        <f>SUM(N6:N11)</f>
        <v>85</v>
      </c>
      <c r="O12" s="41">
        <f>SUM(O6:O11)</f>
        <v>0</v>
      </c>
      <c r="P12" s="41">
        <f>SUM(P6:P11)</f>
        <v>85</v>
      </c>
      <c r="Q12" s="42">
        <f>IFERROR(P12/M12,"-")</f>
        <v>0.55921052631579</v>
      </c>
      <c r="R12" s="78">
        <f>SUM(R6:R11)</f>
        <v>8</v>
      </c>
      <c r="S12" s="78">
        <f>SUM(S6:S11)</f>
        <v>16</v>
      </c>
      <c r="T12" s="42">
        <f>IFERROR(R12/P12,"-")</f>
        <v>0.094117647058824</v>
      </c>
      <c r="U12" s="184">
        <f>IFERROR(J12/P12,"-")</f>
        <v>1882.3529411765</v>
      </c>
      <c r="V12" s="44">
        <f>SUM(V6:V11)</f>
        <v>9</v>
      </c>
      <c r="W12" s="42">
        <f>IFERROR(V12/P12,"-")</f>
        <v>0.10588235294118</v>
      </c>
      <c r="X12" s="190">
        <f>SUM(X6:X11)</f>
        <v>403000</v>
      </c>
      <c r="Y12" s="190">
        <f>IFERROR(X12/P12,"-")</f>
        <v>4741.1764705882</v>
      </c>
      <c r="Z12" s="190">
        <f>IFERROR(X12/V12,"-")</f>
        <v>44777.777777778</v>
      </c>
      <c r="AA12" s="190">
        <f>X12-J12</f>
        <v>243000</v>
      </c>
      <c r="AB12" s="47">
        <f>X12/J12</f>
        <v>2.51875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