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<sst xmlns="http://schemas.openxmlformats.org/spreadsheetml/2006/main" uniqueCount="93">
  <si>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</si>
  <si>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</si>
  <si>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</si>
  <si>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</si>
  <si>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</si>
  <si>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</si>
  <si>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</si>
  <si>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</si>
  <si>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</si>
  <si>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</si>
  <si>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</si>
  <si>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</si>
  <si>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</si>
  <si>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</si>
  <si>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</si>
  <si>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</si>
  <si>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</si>
  <si>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</si>
  <si>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</si>
  <si>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</si>
  <si>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</si>
  <si>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</si>
  <si>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</si>
  <si>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</si>
  <si>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</si>
  <si>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</si>
  <si>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</si>
  <si>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</si>
  <si>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</si>
  <si>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</si>
  <si>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</si>
  <si>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</si>
  <si>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</si>
  <si>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</si>
  <si>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</si>
  <si>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</si>
  <si>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</si>
  <si>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</si>
  <si>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</si>
  <si>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</si>
  <si>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</si>
  <si>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</si>
  <si>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</si>
  <si>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</si>
  <si>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</si>
  <si>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</si>
  <si>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</si>
  <si>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</si>
  <si>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</si>
  <si>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</si>
  <si>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</si>
  <si>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</si>
  <si>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</si>
  <si>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</si>
  <si>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</si>
  <si>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</si>
  <si>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</si>
  <si>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</si>
  <si>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</si>
  <si>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</si>
  <si>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</si>
  <si>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ac071</t>
  </si>
  <si>
    <t>大洋図書</t>
  </si>
  <si>
    <t>2P_対談風_わくドキ</t>
  </si>
  <si>
    <t>lp03_f</t>
  </si>
  <si>
    <t>ナックルズ極ベスト</t>
  </si>
  <si>
    <t>1C2P</t>
  </si>
  <si>
    <t>4月22日(月)</t>
  </si>
  <si>
    <t>ac072</t>
  </si>
  <si>
    <t>空電</t>
  </si>
  <si>
    <t>ac073</t>
  </si>
  <si>
    <t>2Pスポーツ新聞_v01_わくドキ(黒ギャル)</t>
  </si>
  <si>
    <t>臨時増刊ラヴァーズ</t>
  </si>
  <si>
    <t>ac074</t>
  </si>
  <si>
    <t>雑誌 TOTAL</t>
  </si>
  <si>
    <t>●DVD 広告</t>
  </si>
  <si>
    <t>pw077</t>
  </si>
  <si>
    <t>ダイアプレス</t>
  </si>
  <si>
    <t>DVD漫画けんじ</t>
  </si>
  <si>
    <t>A4、日版PB、780円</t>
  </si>
  <si>
    <t>lp07</t>
  </si>
  <si>
    <t>BEST of 妄撮ハプニングScoop</t>
  </si>
  <si>
    <t>DVD袋表4C</t>
  </si>
  <si>
    <t>4月12日(金)</t>
  </si>
  <si>
    <t>pw078</t>
  </si>
  <si>
    <t>pw079</t>
  </si>
  <si>
    <t>インフォメディア</t>
  </si>
  <si>
    <t>A5、日版PB、540円、8万部</t>
  </si>
  <si>
    <t>極上人妻 リアル密会映像</t>
  </si>
  <si>
    <t>DVD対向4C1P</t>
  </si>
  <si>
    <t>4月30日(火)</t>
  </si>
  <si>
    <t>pw080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</si>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</sst>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85000</v>
      </c>
      <c r="E6" s="81">
        <v>70</v>
      </c>
      <c r="F6" s="81">
        <v>42</v>
      </c>
      <c r="G6" s="81">
        <v>65</v>
      </c>
      <c r="H6" s="91">
        <v>23</v>
      </c>
      <c r="I6" s="92">
        <v>0</v>
      </c>
      <c r="J6" s="145">
        <f>H6+I6</f>
        <v>23</v>
      </c>
      <c r="K6" s="82">
        <f>IFERROR(J6/G6,"-")</f>
        <v>0.35384615384615</v>
      </c>
      <c r="L6" s="81">
        <v>3</v>
      </c>
      <c r="M6" s="81">
        <v>3</v>
      </c>
      <c r="N6" s="82">
        <f>IFERROR(L6/J6,"-")</f>
        <v>0.1304347826087</v>
      </c>
      <c r="O6" s="83">
        <f>IFERROR(D6/J6,"-")</f>
        <v>3695.652173913</v>
      </c>
      <c r="P6" s="84">
        <v>3</v>
      </c>
      <c r="Q6" s="82">
        <f>IFERROR(P6/J6,"-")</f>
        <v>0.1304347826087</v>
      </c>
      <c r="R6" s="200">
        <v>69000</v>
      </c>
      <c r="S6" s="201">
        <f>IFERROR(R6/J6,"-")</f>
        <v>3000</v>
      </c>
      <c r="T6" s="201">
        <f>IFERROR(R6/P6,"-")</f>
        <v>23000</v>
      </c>
      <c r="U6" s="195">
        <f>IFERROR(R6-D6,"-")</f>
        <v>-16000</v>
      </c>
      <c r="V6" s="85">
        <f>R6/D6</f>
        <v>0.81176470588235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155000</v>
      </c>
      <c r="E7" s="81">
        <v>407</v>
      </c>
      <c r="F7" s="81">
        <v>280</v>
      </c>
      <c r="G7" s="81">
        <v>218</v>
      </c>
      <c r="H7" s="91">
        <v>123</v>
      </c>
      <c r="I7" s="92">
        <v>2</v>
      </c>
      <c r="J7" s="145">
        <f>H7+I7</f>
        <v>125</v>
      </c>
      <c r="K7" s="82">
        <f>IFERROR(J7/G7,"-")</f>
        <v>0.57339449541284</v>
      </c>
      <c r="L7" s="81">
        <v>6</v>
      </c>
      <c r="M7" s="81">
        <v>30</v>
      </c>
      <c r="N7" s="82">
        <f>IFERROR(L7/J7,"-")</f>
        <v>0.048</v>
      </c>
      <c r="O7" s="83">
        <f>IFERROR(D7/J7,"-")</f>
        <v>1240</v>
      </c>
      <c r="P7" s="84">
        <v>7</v>
      </c>
      <c r="Q7" s="82">
        <f>IFERROR(P7/J7,"-")</f>
        <v>0.056</v>
      </c>
      <c r="R7" s="200">
        <v>390000</v>
      </c>
      <c r="S7" s="201">
        <f>IFERROR(R7/J7,"-")</f>
        <v>3120</v>
      </c>
      <c r="T7" s="201">
        <f>IFERROR(R7/P7,"-")</f>
        <v>55714.285714286</v>
      </c>
      <c r="U7" s="195">
        <f>IFERROR(R7-D7,"-")</f>
        <v>235000</v>
      </c>
      <c r="V7" s="85">
        <f>R7/D7</f>
        <v>2.5161290322581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240000</v>
      </c>
      <c r="E10" s="41">
        <f>SUM(E6:E8)</f>
        <v>477</v>
      </c>
      <c r="F10" s="41">
        <f>SUM(F6:F8)</f>
        <v>322</v>
      </c>
      <c r="G10" s="41">
        <f>SUM(G6:G8)</f>
        <v>283</v>
      </c>
      <c r="H10" s="41">
        <f>SUM(H6:H8)</f>
        <v>146</v>
      </c>
      <c r="I10" s="41">
        <f>SUM(I6:I8)</f>
        <v>2</v>
      </c>
      <c r="J10" s="41">
        <f>SUM(J6:J8)</f>
        <v>148</v>
      </c>
      <c r="K10" s="42">
        <f>IFERROR(J10/G10,"-")</f>
        <v>0.52296819787986</v>
      </c>
      <c r="L10" s="78">
        <f>SUM(L6:L8)</f>
        <v>9</v>
      </c>
      <c r="M10" s="78">
        <f>SUM(M6:M8)</f>
        <v>33</v>
      </c>
      <c r="N10" s="42">
        <f>IFERROR(L10/J10,"-")</f>
        <v>0.060810810810811</v>
      </c>
      <c r="O10" s="43">
        <f>IFERROR(D10/J10,"-")</f>
        <v>1621.6216216216</v>
      </c>
      <c r="P10" s="44">
        <f>SUM(P6:P8)</f>
        <v>10</v>
      </c>
      <c r="Q10" s="42">
        <f>IFERROR(P10/J10,"-")</f>
        <v>0.067567567567568</v>
      </c>
      <c r="R10" s="45">
        <f>SUM(R6:R8)</f>
        <v>459000</v>
      </c>
      <c r="S10" s="45">
        <f>IFERROR(R10/J10,"-")</f>
        <v>3101.3513513514</v>
      </c>
      <c r="T10" s="45">
        <f>IFERROR(R10/P10,"-")</f>
        <v>45900</v>
      </c>
      <c r="U10" s="46">
        <f>SUM(U6:U8)</f>
        <v>219000</v>
      </c>
      <c r="V10" s="47">
        <f>IFERROR(R10/D10,"-")</f>
        <v>1.9125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0.066666666666667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3</v>
      </c>
      <c r="L6" s="81">
        <v>0</v>
      </c>
      <c r="M6" s="81">
        <v>18</v>
      </c>
      <c r="N6" s="91">
        <v>2</v>
      </c>
      <c r="O6" s="92">
        <v>0</v>
      </c>
      <c r="P6" s="93">
        <f>N6+O6</f>
        <v>2</v>
      </c>
      <c r="Q6" s="82">
        <f>IFERROR(P6/M6,"-")</f>
        <v>0.11111111111111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9000</v>
      </c>
      <c r="V6" s="84">
        <v>1</v>
      </c>
      <c r="W6" s="82">
        <f>IF(P6=0,"-",V6/P6)</f>
        <v>0.5</v>
      </c>
      <c r="X6" s="186">
        <v>3000</v>
      </c>
      <c r="Y6" s="187">
        <f>IFERROR(X6/P6,"-")</f>
        <v>1500</v>
      </c>
      <c r="Z6" s="187">
        <f>IFERROR(X6/V6,"-")</f>
        <v>3000</v>
      </c>
      <c r="AA6" s="188">
        <f>SUM(X6:X7)-SUM(J6:J7)</f>
        <v>-42000</v>
      </c>
      <c r="AB6" s="85">
        <f>SUM(X6:X7)/SUM(J6:J7)</f>
        <v>0.066666666666667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>
        <v>1</v>
      </c>
      <c r="BQ6" s="122">
        <f>IFERROR(BP6/BN6,"-")</f>
        <v>1</v>
      </c>
      <c r="BR6" s="123">
        <v>3000</v>
      </c>
      <c r="BS6" s="124">
        <f>IFERROR(BR6/BN6,"-")</f>
        <v>3000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23</v>
      </c>
      <c r="L7" s="81">
        <v>18</v>
      </c>
      <c r="M7" s="81">
        <v>0</v>
      </c>
      <c r="N7" s="91">
        <v>3</v>
      </c>
      <c r="O7" s="92">
        <v>0</v>
      </c>
      <c r="P7" s="93">
        <f>N7+O7</f>
        <v>3</v>
      </c>
      <c r="Q7" s="82" t="str">
        <f>IFERROR(P7/M7,"-")</f>
        <v>-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1.65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66</v>
      </c>
      <c r="I8" s="90" t="s">
        <v>67</v>
      </c>
      <c r="J8" s="188">
        <v>40000</v>
      </c>
      <c r="K8" s="81">
        <v>17</v>
      </c>
      <c r="L8" s="81">
        <v>0</v>
      </c>
      <c r="M8" s="81">
        <v>44</v>
      </c>
      <c r="N8" s="91">
        <v>8</v>
      </c>
      <c r="O8" s="92">
        <v>0</v>
      </c>
      <c r="P8" s="93">
        <f>N8+O8</f>
        <v>8</v>
      </c>
      <c r="Q8" s="82">
        <f>IFERROR(P8/M8,"-")</f>
        <v>0.18181818181818</v>
      </c>
      <c r="R8" s="81">
        <v>2</v>
      </c>
      <c r="S8" s="81">
        <v>0</v>
      </c>
      <c r="T8" s="82">
        <f>IFERROR(S8/(O8+P8),"-")</f>
        <v>0</v>
      </c>
      <c r="U8" s="182">
        <f>IFERROR(J8/SUM(P8:P9),"-")</f>
        <v>2222.2222222222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26000</v>
      </c>
      <c r="AB8" s="85">
        <f>SUM(X8:X9)/SUM(J8:J9)</f>
        <v>1.65</v>
      </c>
      <c r="AC8" s="79"/>
      <c r="AD8" s="94">
        <v>1</v>
      </c>
      <c r="AE8" s="95">
        <f>IF(P8=0,"",IF(AD8=0,"",(AD8/P8)))</f>
        <v>0.125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0.625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27</v>
      </c>
      <c r="L9" s="81">
        <v>24</v>
      </c>
      <c r="M9" s="81">
        <v>3</v>
      </c>
      <c r="N9" s="91">
        <v>10</v>
      </c>
      <c r="O9" s="92">
        <v>0</v>
      </c>
      <c r="P9" s="93">
        <f>N9+O9</f>
        <v>10</v>
      </c>
      <c r="Q9" s="82">
        <f>IFERROR(P9/M9,"-")</f>
        <v>3.3333333333333</v>
      </c>
      <c r="R9" s="81">
        <v>0</v>
      </c>
      <c r="S9" s="81">
        <v>3</v>
      </c>
      <c r="T9" s="82">
        <f>IFERROR(S9/(O9+P9),"-")</f>
        <v>0.3</v>
      </c>
      <c r="U9" s="182"/>
      <c r="V9" s="84">
        <v>2</v>
      </c>
      <c r="W9" s="82">
        <f>IF(P9=0,"-",V9/P9)</f>
        <v>0.2</v>
      </c>
      <c r="X9" s="186">
        <v>66000</v>
      </c>
      <c r="Y9" s="187">
        <f>IFERROR(X9/P9,"-")</f>
        <v>6600</v>
      </c>
      <c r="Z9" s="187">
        <f>IFERROR(X9/V9,"-")</f>
        <v>33000</v>
      </c>
      <c r="AA9" s="188"/>
      <c r="AB9" s="85"/>
      <c r="AC9" s="79"/>
      <c r="AD9" s="94">
        <v>1</v>
      </c>
      <c r="AE9" s="95">
        <f>IF(P9=0,"",IF(AD9=0,"",(AD9/P9)))</f>
        <v>0.1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</v>
      </c>
      <c r="BP9" s="121">
        <v>1</v>
      </c>
      <c r="BQ9" s="122">
        <f>IFERROR(BP9/BN9,"-")</f>
        <v>0.33333333333333</v>
      </c>
      <c r="BR9" s="123">
        <v>61000</v>
      </c>
      <c r="BS9" s="124">
        <f>IFERROR(BR9/BN9,"-")</f>
        <v>20333.333333333</v>
      </c>
      <c r="BT9" s="125"/>
      <c r="BU9" s="125"/>
      <c r="BV9" s="125">
        <v>1</v>
      </c>
      <c r="BW9" s="126">
        <v>2</v>
      </c>
      <c r="BX9" s="127">
        <f>IF(P9=0,"",IF(BW9=0,"",(BW9/P9)))</f>
        <v>0.2</v>
      </c>
      <c r="BY9" s="128">
        <v>1</v>
      </c>
      <c r="BZ9" s="129">
        <f>IFERROR(BY9/BW9,"-")</f>
        <v>0.5</v>
      </c>
      <c r="CA9" s="130">
        <v>5000</v>
      </c>
      <c r="CB9" s="131">
        <f>IFERROR(CA9/BW9,"-")</f>
        <v>2500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66000</v>
      </c>
      <c r="CQ9" s="141">
        <v>61000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0.81176470588235</v>
      </c>
      <c r="B12" s="39"/>
      <c r="C12" s="39"/>
      <c r="D12" s="39"/>
      <c r="E12" s="39"/>
      <c r="F12" s="39"/>
      <c r="G12" s="40" t="s">
        <v>74</v>
      </c>
      <c r="H12" s="40"/>
      <c r="I12" s="40"/>
      <c r="J12" s="190">
        <f>SUM(J6:J11)</f>
        <v>85000</v>
      </c>
      <c r="K12" s="41">
        <f>SUM(K6:K11)</f>
        <v>70</v>
      </c>
      <c r="L12" s="41">
        <f>SUM(L6:L11)</f>
        <v>42</v>
      </c>
      <c r="M12" s="41">
        <f>SUM(M6:M11)</f>
        <v>65</v>
      </c>
      <c r="N12" s="41">
        <f>SUM(N6:N11)</f>
        <v>23</v>
      </c>
      <c r="O12" s="41">
        <f>SUM(O6:O11)</f>
        <v>0</v>
      </c>
      <c r="P12" s="41">
        <f>SUM(P6:P11)</f>
        <v>23</v>
      </c>
      <c r="Q12" s="42">
        <f>IFERROR(P12/M12,"-")</f>
        <v>0.35384615384615</v>
      </c>
      <c r="R12" s="78">
        <f>SUM(R6:R11)</f>
        <v>3</v>
      </c>
      <c r="S12" s="78">
        <f>SUM(S6:S11)</f>
        <v>3</v>
      </c>
      <c r="T12" s="42">
        <f>IFERROR(R12/P12,"-")</f>
        <v>0.1304347826087</v>
      </c>
      <c r="U12" s="184">
        <f>IFERROR(J12/P12,"-")</f>
        <v>3695.652173913</v>
      </c>
      <c r="V12" s="44">
        <f>SUM(V6:V11)</f>
        <v>3</v>
      </c>
      <c r="W12" s="42">
        <f>IFERROR(V12/P12,"-")</f>
        <v>0.1304347826087</v>
      </c>
      <c r="X12" s="190">
        <f>SUM(X6:X11)</f>
        <v>69000</v>
      </c>
      <c r="Y12" s="190">
        <f>IFERROR(X12/P12,"-")</f>
        <v>3000</v>
      </c>
      <c r="Z12" s="190">
        <f>IFERROR(X12/V12,"-")</f>
        <v>23000</v>
      </c>
      <c r="AA12" s="190">
        <f>X12-J12</f>
        <v>-16000</v>
      </c>
      <c r="AB12" s="47">
        <f>X12/J12</f>
        <v>0.81176470588235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0.475</v>
      </c>
      <c r="B6" s="203" t="s">
        <v>76</v>
      </c>
      <c r="C6" s="203" t="s">
        <v>77</v>
      </c>
      <c r="D6" s="203" t="s">
        <v>78</v>
      </c>
      <c r="E6" s="203" t="s">
        <v>79</v>
      </c>
      <c r="F6" s="203" t="s">
        <v>80</v>
      </c>
      <c r="G6" s="203" t="s">
        <v>81</v>
      </c>
      <c r="H6" s="90" t="s">
        <v>82</v>
      </c>
      <c r="I6" s="90" t="s">
        <v>83</v>
      </c>
      <c r="J6" s="188">
        <v>80000</v>
      </c>
      <c r="K6" s="81">
        <v>16</v>
      </c>
      <c r="L6" s="81">
        <v>0</v>
      </c>
      <c r="M6" s="81">
        <v>85</v>
      </c>
      <c r="N6" s="91">
        <v>8</v>
      </c>
      <c r="O6" s="92">
        <v>0</v>
      </c>
      <c r="P6" s="93">
        <f>N6+O6</f>
        <v>8</v>
      </c>
      <c r="Q6" s="82">
        <f>IFERROR(P6/M6,"-")</f>
        <v>0.094117647058824</v>
      </c>
      <c r="R6" s="81">
        <v>0</v>
      </c>
      <c r="S6" s="81">
        <v>5</v>
      </c>
      <c r="T6" s="82">
        <f>IFERROR(S6/(O6+P6),"-")</f>
        <v>0.625</v>
      </c>
      <c r="U6" s="182">
        <f>IFERROR(J6/SUM(P6:P7),"-")</f>
        <v>1126.7605633803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-42000</v>
      </c>
      <c r="AB6" s="85">
        <f>SUM(X6:X7)/SUM(J6:J7)</f>
        <v>0.475</v>
      </c>
      <c r="AC6" s="79"/>
      <c r="AD6" s="94">
        <v>1</v>
      </c>
      <c r="AE6" s="95">
        <f>IF(P6=0,"",IF(AD6=0,"",(AD6/P6)))</f>
        <v>0.125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0.375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84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242</v>
      </c>
      <c r="L7" s="81">
        <v>176</v>
      </c>
      <c r="M7" s="81">
        <v>26</v>
      </c>
      <c r="N7" s="91">
        <v>62</v>
      </c>
      <c r="O7" s="92">
        <v>1</v>
      </c>
      <c r="P7" s="93">
        <f>N7+O7</f>
        <v>63</v>
      </c>
      <c r="Q7" s="82">
        <f>IFERROR(P7/M7,"-")</f>
        <v>2.4230769230769</v>
      </c>
      <c r="R7" s="81">
        <v>1</v>
      </c>
      <c r="S7" s="81">
        <v>14</v>
      </c>
      <c r="T7" s="82">
        <f>IFERROR(S7/(O7+P7),"-")</f>
        <v>0.21875</v>
      </c>
      <c r="U7" s="182"/>
      <c r="V7" s="84">
        <v>2</v>
      </c>
      <c r="W7" s="82">
        <f>IF(P7=0,"-",V7/P7)</f>
        <v>0.031746031746032</v>
      </c>
      <c r="X7" s="186">
        <v>38000</v>
      </c>
      <c r="Y7" s="187">
        <f>IFERROR(X7/P7,"-")</f>
        <v>603.1746031746</v>
      </c>
      <c r="Z7" s="187">
        <f>IFERROR(X7/V7,"-")</f>
        <v>19000</v>
      </c>
      <c r="AA7" s="188"/>
      <c r="AB7" s="85"/>
      <c r="AC7" s="79"/>
      <c r="AD7" s="94">
        <v>3</v>
      </c>
      <c r="AE7" s="95">
        <f>IF(P7=0,"",IF(AD7=0,"",(AD7/P7)))</f>
        <v>0.047619047619048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13</v>
      </c>
      <c r="AW7" s="107">
        <f>IF(P7=0,"",IF(AV7=0,"",(AV7/P7)))</f>
        <v>0.20634920634921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15</v>
      </c>
      <c r="BF7" s="113">
        <f>IF(P7=0,"",IF(BE7=0,"",(BE7/P7)))</f>
        <v>0.23809523809524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19</v>
      </c>
      <c r="BO7" s="120">
        <f>IF(P7=0,"",IF(BN7=0,"",(BN7/P7)))</f>
        <v>0.3015873015873</v>
      </c>
      <c r="BP7" s="121">
        <v>2</v>
      </c>
      <c r="BQ7" s="122">
        <f>IFERROR(BP7/BN7,"-")</f>
        <v>0.10526315789474</v>
      </c>
      <c r="BR7" s="123">
        <v>38000</v>
      </c>
      <c r="BS7" s="124">
        <f>IFERROR(BR7/BN7,"-")</f>
        <v>2000</v>
      </c>
      <c r="BT7" s="125"/>
      <c r="BU7" s="125">
        <v>1</v>
      </c>
      <c r="BV7" s="125">
        <v>1</v>
      </c>
      <c r="BW7" s="126">
        <v>2</v>
      </c>
      <c r="BX7" s="127">
        <f>IF(P7=0,"",IF(BW7=0,"",(BW7/P7)))</f>
        <v>0.031746031746032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0.031746031746032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38000</v>
      </c>
      <c r="CQ7" s="141">
        <v>30000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4.6933333333333</v>
      </c>
      <c r="B8" s="203" t="s">
        <v>85</v>
      </c>
      <c r="C8" s="203" t="s">
        <v>86</v>
      </c>
      <c r="D8" s="203" t="s">
        <v>78</v>
      </c>
      <c r="E8" s="203" t="s">
        <v>87</v>
      </c>
      <c r="F8" s="203" t="s">
        <v>80</v>
      </c>
      <c r="G8" s="203" t="s">
        <v>88</v>
      </c>
      <c r="H8" s="90" t="s">
        <v>89</v>
      </c>
      <c r="I8" s="90" t="s">
        <v>90</v>
      </c>
      <c r="J8" s="188">
        <v>75000</v>
      </c>
      <c r="K8" s="81">
        <v>20</v>
      </c>
      <c r="L8" s="81">
        <v>0</v>
      </c>
      <c r="M8" s="81">
        <v>85</v>
      </c>
      <c r="N8" s="91">
        <v>9</v>
      </c>
      <c r="O8" s="92">
        <v>0</v>
      </c>
      <c r="P8" s="93">
        <f>N8+O8</f>
        <v>9</v>
      </c>
      <c r="Q8" s="82">
        <f>IFERROR(P8/M8,"-")</f>
        <v>0.10588235294118</v>
      </c>
      <c r="R8" s="81">
        <v>2</v>
      </c>
      <c r="S8" s="81">
        <v>1</v>
      </c>
      <c r="T8" s="82">
        <f>IFERROR(S8/(O8+P8),"-")</f>
        <v>0.11111111111111</v>
      </c>
      <c r="U8" s="182">
        <f>IFERROR(J8/SUM(P8:P9),"-")</f>
        <v>1388.8888888889</v>
      </c>
      <c r="V8" s="84">
        <v>2</v>
      </c>
      <c r="W8" s="82">
        <f>IF(P8=0,"-",V8/P8)</f>
        <v>0.22222222222222</v>
      </c>
      <c r="X8" s="186">
        <v>25000</v>
      </c>
      <c r="Y8" s="187">
        <f>IFERROR(X8/P8,"-")</f>
        <v>2777.7777777778</v>
      </c>
      <c r="Z8" s="187">
        <f>IFERROR(X8/V8,"-")</f>
        <v>12500</v>
      </c>
      <c r="AA8" s="188">
        <f>SUM(X8:X9)-SUM(J8:J9)</f>
        <v>277000</v>
      </c>
      <c r="AB8" s="85">
        <f>SUM(X8:X9)/SUM(J8:J9)</f>
        <v>4.6933333333333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3</v>
      </c>
      <c r="AW8" s="107">
        <f>IF(P8=0,"",IF(AV8=0,"",(AV8/P8)))</f>
        <v>0.33333333333333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0.22222222222222</v>
      </c>
      <c r="BG8" s="112">
        <v>1</v>
      </c>
      <c r="BH8" s="114">
        <f>IFERROR(BG8/BE8,"-")</f>
        <v>0.5</v>
      </c>
      <c r="BI8" s="115">
        <v>13000</v>
      </c>
      <c r="BJ8" s="116">
        <f>IFERROR(BI8/BE8,"-")</f>
        <v>6500</v>
      </c>
      <c r="BK8" s="117"/>
      <c r="BL8" s="117"/>
      <c r="BM8" s="117">
        <v>1</v>
      </c>
      <c r="BN8" s="119">
        <v>4</v>
      </c>
      <c r="BO8" s="120">
        <f>IF(P8=0,"",IF(BN8=0,"",(BN8/P8)))</f>
        <v>0.44444444444444</v>
      </c>
      <c r="BP8" s="121">
        <v>1</v>
      </c>
      <c r="BQ8" s="122">
        <f>IFERROR(BP8/BN8,"-")</f>
        <v>0.25</v>
      </c>
      <c r="BR8" s="123">
        <v>12000</v>
      </c>
      <c r="BS8" s="124">
        <f>IFERROR(BR8/BN8,"-")</f>
        <v>3000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25000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91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129</v>
      </c>
      <c r="L9" s="81">
        <v>104</v>
      </c>
      <c r="M9" s="81">
        <v>22</v>
      </c>
      <c r="N9" s="91">
        <v>44</v>
      </c>
      <c r="O9" s="92">
        <v>1</v>
      </c>
      <c r="P9" s="93">
        <f>N9+O9</f>
        <v>45</v>
      </c>
      <c r="Q9" s="82">
        <f>IFERROR(P9/M9,"-")</f>
        <v>2.0454545454545</v>
      </c>
      <c r="R9" s="81">
        <v>3</v>
      </c>
      <c r="S9" s="81">
        <v>10</v>
      </c>
      <c r="T9" s="82">
        <f>IFERROR(S9/(O9+P9),"-")</f>
        <v>0.21739130434783</v>
      </c>
      <c r="U9" s="182"/>
      <c r="V9" s="84">
        <v>3</v>
      </c>
      <c r="W9" s="82">
        <f>IF(P9=0,"-",V9/P9)</f>
        <v>0.066666666666667</v>
      </c>
      <c r="X9" s="186">
        <v>327000</v>
      </c>
      <c r="Y9" s="187">
        <f>IFERROR(X9/P9,"-")</f>
        <v>7266.6666666667</v>
      </c>
      <c r="Z9" s="187">
        <f>IFERROR(X9/V9,"-")</f>
        <v>109000</v>
      </c>
      <c r="AA9" s="188"/>
      <c r="AB9" s="85"/>
      <c r="AC9" s="79"/>
      <c r="AD9" s="94">
        <v>7</v>
      </c>
      <c r="AE9" s="95">
        <f>IF(P9=0,"",IF(AD9=0,"",(AD9/P9)))</f>
        <v>0.15555555555556</v>
      </c>
      <c r="AF9" s="94">
        <v>1</v>
      </c>
      <c r="AG9" s="96">
        <f>IFERROR(AF9/AD9,"-")</f>
        <v>0.14285714285714</v>
      </c>
      <c r="AH9" s="97">
        <v>18000</v>
      </c>
      <c r="AI9" s="98">
        <f>IFERROR(AH9/AD9,"-")</f>
        <v>2571.4285714286</v>
      </c>
      <c r="AJ9" s="99"/>
      <c r="AK9" s="99"/>
      <c r="AL9" s="99">
        <v>1</v>
      </c>
      <c r="AM9" s="100">
        <v>4</v>
      </c>
      <c r="AN9" s="101">
        <f>IF(P9=0,"",IF(AM9=0,"",(AM9/P9)))</f>
        <v>0.088888888888889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15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12</v>
      </c>
      <c r="BO9" s="120">
        <f>IF(P9=0,"",IF(BN9=0,"",(BN9/P9)))</f>
        <v>0.26666666666667</v>
      </c>
      <c r="BP9" s="121">
        <v>1</v>
      </c>
      <c r="BQ9" s="122">
        <f>IFERROR(BP9/BN9,"-")</f>
        <v>0.083333333333333</v>
      </c>
      <c r="BR9" s="123">
        <v>306000</v>
      </c>
      <c r="BS9" s="124">
        <f>IFERROR(BR9/BN9,"-")</f>
        <v>25500</v>
      </c>
      <c r="BT9" s="125"/>
      <c r="BU9" s="125"/>
      <c r="BV9" s="125">
        <v>1</v>
      </c>
      <c r="BW9" s="126">
        <v>1</v>
      </c>
      <c r="BX9" s="127">
        <f>IF(P9=0,"",IF(BW9=0,"",(BW9/P9)))</f>
        <v>0.022222222222222</v>
      </c>
      <c r="BY9" s="128">
        <v>1</v>
      </c>
      <c r="BZ9" s="129">
        <f>IFERROR(BY9/BW9,"-")</f>
        <v>1</v>
      </c>
      <c r="CA9" s="130">
        <v>3000</v>
      </c>
      <c r="CB9" s="131">
        <f>IFERROR(CA9/BW9,"-")</f>
        <v>3000</v>
      </c>
      <c r="CC9" s="132">
        <v>1</v>
      </c>
      <c r="CD9" s="132"/>
      <c r="CE9" s="132"/>
      <c r="CF9" s="133">
        <v>1</v>
      </c>
      <c r="CG9" s="134">
        <f>IF(P9=0,"",IF(CF9=0,"",(CF9/P9)))</f>
        <v>0.022222222222222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327000</v>
      </c>
      <c r="CQ9" s="141">
        <v>306000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2.5161290322581</v>
      </c>
      <c r="B12" s="39"/>
      <c r="C12" s="39"/>
      <c r="D12" s="39"/>
      <c r="E12" s="39"/>
      <c r="F12" s="39"/>
      <c r="G12" s="40" t="s">
        <v>92</v>
      </c>
      <c r="H12" s="40"/>
      <c r="I12" s="40"/>
      <c r="J12" s="190">
        <f>SUM(J6:J11)</f>
        <v>155000</v>
      </c>
      <c r="K12" s="41">
        <f>SUM(K6:K11)</f>
        <v>407</v>
      </c>
      <c r="L12" s="41">
        <f>SUM(L6:L11)</f>
        <v>280</v>
      </c>
      <c r="M12" s="41">
        <f>SUM(M6:M11)</f>
        <v>218</v>
      </c>
      <c r="N12" s="41">
        <f>SUM(N6:N11)</f>
        <v>123</v>
      </c>
      <c r="O12" s="41">
        <f>SUM(O6:O11)</f>
        <v>2</v>
      </c>
      <c r="P12" s="41">
        <f>SUM(P6:P11)</f>
        <v>125</v>
      </c>
      <c r="Q12" s="42">
        <f>IFERROR(P12/M12,"-")</f>
        <v>0.57339449541284</v>
      </c>
      <c r="R12" s="78">
        <f>SUM(R6:R11)</f>
        <v>6</v>
      </c>
      <c r="S12" s="78">
        <f>SUM(S6:S11)</f>
        <v>30</v>
      </c>
      <c r="T12" s="42">
        <f>IFERROR(R12/P12,"-")</f>
        <v>0.048</v>
      </c>
      <c r="U12" s="184">
        <f>IFERROR(J12/P12,"-")</f>
        <v>1240</v>
      </c>
      <c r="V12" s="44">
        <f>SUM(V6:V11)</f>
        <v>7</v>
      </c>
      <c r="W12" s="42">
        <f>IFERROR(V12/P12,"-")</f>
        <v>0.056</v>
      </c>
      <c r="X12" s="190">
        <f>SUM(X6:X11)</f>
        <v>390000</v>
      </c>
      <c r="Y12" s="190">
        <f>IFERROR(X12/P12,"-")</f>
        <v>3120</v>
      </c>
      <c r="Z12" s="190">
        <f>IFERROR(X12/V12,"-")</f>
        <v>55714.285714286</v>
      </c>
      <c r="AA12" s="190">
        <f>X12-J12</f>
        <v>235000</v>
      </c>
      <c r="AB12" s="47">
        <f>X12/J12</f>
        <v>2.5161290322581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