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<sst xmlns="http://schemas.openxmlformats.org/spreadsheetml/2006/main" uniqueCount="95">
  <si>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</si>
  <si>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</si>
  <si>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</si>
  <si>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</si>
  <si>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</si>
  <si>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</si>
  <si>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</si>
  <si>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</si>
  <si>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</si>
  <si>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</si>
  <si>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</si>
  <si>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</si>
  <si>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</si>
  <si>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</si>
  <si>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</si>
  <si>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</si>
  <si>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</si>
  <si>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</si>
  <si>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</si>
  <si>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</si>
  <si>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</si>
  <si>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</si>
  <si>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</si>
  <si>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</si>
  <si>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</si>
  <si>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03月</t>
  </si>
  <si>
    <t>わくドキ</t>
  </si>
  <si>
    <t>最終更新日</t>
  </si>
  <si>
    <t>06月30日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</si>
  <si>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</si>
  <si>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</si>
  <si>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</si>
  <si>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</si>
  <si>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</si>
  <si>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</si>
  <si>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</si>
  <si>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</si>
  <si>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</si>
  <si>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</si>
  <si>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</si>
  <si>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</si>
  <si>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</si>
  <si>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</si>
  <si>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</si>
  <si>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</si>
  <si>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</si>
  <si>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</si>
  <si>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</si>
  <si>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</si>
  <si>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</si>
  <si>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</si>
  <si>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</si>
  <si>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</si>
  <si>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</si>
  <si>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</si>
  <si>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</si>
  <si>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</si>
  <si>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</si>
  <si>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</si>
  <si>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</si>
  <si>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</si>
  <si>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ac067</t>
  </si>
  <si>
    <t>コアマガジン</t>
  </si>
  <si>
    <t>2P_対談風_わくドキ</t>
  </si>
  <si>
    <t>lp03_f</t>
  </si>
  <si>
    <t>実話BUNKA超タブー</t>
  </si>
  <si>
    <t>1C2P</t>
  </si>
  <si>
    <t>3月01日(金)</t>
  </si>
  <si>
    <t>ac068</t>
  </si>
  <si>
    <t>空電</t>
  </si>
  <si>
    <t>ac069</t>
  </si>
  <si>
    <t>日本文芸社</t>
  </si>
  <si>
    <t>1Pスポーツ新聞版わくドキ</t>
  </si>
  <si>
    <t>週刊漫画ゴラク</t>
  </si>
  <si>
    <t>1C1P</t>
  </si>
  <si>
    <t>3月22日(金)</t>
  </si>
  <si>
    <t>ac070</t>
  </si>
  <si>
    <t>雑誌 TOTAL</t>
  </si>
  <si>
    <t>●DVD 広告</t>
  </si>
  <si>
    <t>pw073</t>
  </si>
  <si>
    <t>インフォメディア</t>
  </si>
  <si>
    <t>DVD漫画けんじ</t>
  </si>
  <si>
    <t>B5、日版PB、700円、8万部</t>
  </si>
  <si>
    <t>lp07</t>
  </si>
  <si>
    <t>興奮射精!!ありえないシチュエーションでハメちゃった!</t>
  </si>
  <si>
    <t>DVD袋裏4C+コンテンツ枠</t>
  </si>
  <si>
    <t>3月12日(火)</t>
  </si>
  <si>
    <t>pw074</t>
  </si>
  <si>
    <t>pw075</t>
  </si>
  <si>
    <t>ダイアプレス</t>
  </si>
  <si>
    <t>B5、700円</t>
  </si>
  <si>
    <t>超カワイイあの娘はドMだった!!</t>
  </si>
  <si>
    <t>DVD袋表4C</t>
  </si>
  <si>
    <t>pw076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</si>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</sst>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</v>
      </c>
      <c r="D6" s="195">
        <v>105000</v>
      </c>
      <c r="E6" s="81">
        <v>67</v>
      </c>
      <c r="F6" s="81">
        <v>39</v>
      </c>
      <c r="G6" s="81">
        <v>50</v>
      </c>
      <c r="H6" s="91">
        <v>26</v>
      </c>
      <c r="I6" s="92">
        <v>0</v>
      </c>
      <c r="J6" s="145">
        <f>H6+I6</f>
        <v>26</v>
      </c>
      <c r="K6" s="82">
        <f>IFERROR(J6/G6,"-")</f>
        <v>0.52</v>
      </c>
      <c r="L6" s="81">
        <v>2</v>
      </c>
      <c r="M6" s="81">
        <v>7</v>
      </c>
      <c r="N6" s="82">
        <f>IFERROR(L6/J6,"-")</f>
        <v>0.076923076923077</v>
      </c>
      <c r="O6" s="83">
        <f>IFERROR(D6/J6,"-")</f>
        <v>4038.4615384615</v>
      </c>
      <c r="P6" s="84">
        <v>4</v>
      </c>
      <c r="Q6" s="82">
        <f>IFERROR(P6/J6,"-")</f>
        <v>0.15384615384615</v>
      </c>
      <c r="R6" s="200">
        <v>141000</v>
      </c>
      <c r="S6" s="201">
        <f>IFERROR(R6/J6,"-")</f>
        <v>5423.0769230769</v>
      </c>
      <c r="T6" s="201">
        <f>IFERROR(R6/P6,"-")</f>
        <v>35250</v>
      </c>
      <c r="U6" s="195">
        <f>IFERROR(R6-D6,"-")</f>
        <v>36000</v>
      </c>
      <c r="V6" s="85">
        <f>R6/D6</f>
        <v>1.3428571428571</v>
      </c>
      <c r="W6" s="79"/>
      <c r="X6" s="144"/>
    </row>
    <row r="7" spans="1:24">
      <c r="A7" s="80"/>
      <c r="B7" s="86" t="s">
        <v>24</v>
      </c>
      <c r="C7" s="86">
        <v>4</v>
      </c>
      <c r="D7" s="195">
        <v>155000</v>
      </c>
      <c r="E7" s="81">
        <v>243</v>
      </c>
      <c r="F7" s="81">
        <v>164</v>
      </c>
      <c r="G7" s="81">
        <v>169</v>
      </c>
      <c r="H7" s="91">
        <v>77</v>
      </c>
      <c r="I7" s="92">
        <v>0</v>
      </c>
      <c r="J7" s="145">
        <f>H7+I7</f>
        <v>77</v>
      </c>
      <c r="K7" s="82">
        <f>IFERROR(J7/G7,"-")</f>
        <v>0.45562130177515</v>
      </c>
      <c r="L7" s="81">
        <v>3</v>
      </c>
      <c r="M7" s="81">
        <v>20</v>
      </c>
      <c r="N7" s="82">
        <f>IFERROR(L7/J7,"-")</f>
        <v>0.038961038961039</v>
      </c>
      <c r="O7" s="83">
        <f>IFERROR(D7/J7,"-")</f>
        <v>2012.987012987</v>
      </c>
      <c r="P7" s="84">
        <v>1</v>
      </c>
      <c r="Q7" s="82">
        <f>IFERROR(P7/J7,"-")</f>
        <v>0.012987012987013</v>
      </c>
      <c r="R7" s="200">
        <v>435000</v>
      </c>
      <c r="S7" s="201">
        <f>IFERROR(R7/J7,"-")</f>
        <v>5649.3506493506</v>
      </c>
      <c r="T7" s="201">
        <f>IFERROR(R7/P7,"-")</f>
        <v>435000</v>
      </c>
      <c r="U7" s="195">
        <f>IFERROR(R7-D7,"-")</f>
        <v>280000</v>
      </c>
      <c r="V7" s="85">
        <f>R7/D7</f>
        <v>2.8064516129032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260000</v>
      </c>
      <c r="E10" s="41">
        <f>SUM(E6:E8)</f>
        <v>310</v>
      </c>
      <c r="F10" s="41">
        <f>SUM(F6:F8)</f>
        <v>203</v>
      </c>
      <c r="G10" s="41">
        <f>SUM(G6:G8)</f>
        <v>219</v>
      </c>
      <c r="H10" s="41">
        <f>SUM(H6:H8)</f>
        <v>103</v>
      </c>
      <c r="I10" s="41">
        <f>SUM(I6:I8)</f>
        <v>0</v>
      </c>
      <c r="J10" s="41">
        <f>SUM(J6:J8)</f>
        <v>103</v>
      </c>
      <c r="K10" s="42">
        <f>IFERROR(J10/G10,"-")</f>
        <v>0.4703196347032</v>
      </c>
      <c r="L10" s="78">
        <f>SUM(L6:L8)</f>
        <v>5</v>
      </c>
      <c r="M10" s="78">
        <f>SUM(M6:M8)</f>
        <v>27</v>
      </c>
      <c r="N10" s="42">
        <f>IFERROR(L10/J10,"-")</f>
        <v>0.048543689320388</v>
      </c>
      <c r="O10" s="43">
        <f>IFERROR(D10/J10,"-")</f>
        <v>2524.2718446602</v>
      </c>
      <c r="P10" s="44">
        <f>SUM(P6:P8)</f>
        <v>5</v>
      </c>
      <c r="Q10" s="42">
        <f>IFERROR(P10/J10,"-")</f>
        <v>0.048543689320388</v>
      </c>
      <c r="R10" s="45">
        <f>SUM(R6:R8)</f>
        <v>576000</v>
      </c>
      <c r="S10" s="45">
        <f>IFERROR(R10/J10,"-")</f>
        <v>5592.2330097087</v>
      </c>
      <c r="T10" s="45">
        <f>IFERROR(R10/P10,"-")</f>
        <v>115200</v>
      </c>
      <c r="U10" s="46">
        <f>SUM(U6:U8)</f>
        <v>316000</v>
      </c>
      <c r="V10" s="47">
        <f>IFERROR(R10/D10,"-")</f>
        <v>2.2153846153846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0.35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40000</v>
      </c>
      <c r="K6" s="81">
        <v>5</v>
      </c>
      <c r="L6" s="81">
        <v>0</v>
      </c>
      <c r="M6" s="81">
        <v>14</v>
      </c>
      <c r="N6" s="91">
        <v>1</v>
      </c>
      <c r="O6" s="92">
        <v>0</v>
      </c>
      <c r="P6" s="93">
        <f>N6+O6</f>
        <v>1</v>
      </c>
      <c r="Q6" s="82">
        <f>IFERROR(P6/M6,"-")</f>
        <v>0.071428571428571</v>
      </c>
      <c r="R6" s="81">
        <v>0</v>
      </c>
      <c r="S6" s="81">
        <v>0</v>
      </c>
      <c r="T6" s="82">
        <f>IFERROR(S6/(O6+P6),"-")</f>
        <v>0</v>
      </c>
      <c r="U6" s="182">
        <f>IFERROR(J6/SUM(P6:P7),"-")</f>
        <v>5714.2857142857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-26000</v>
      </c>
      <c r="AB6" s="85">
        <f>SUM(X6:X7)/SUM(J6:J7)</f>
        <v>0.35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1</v>
      </c>
      <c r="AW6" s="107">
        <f>IF(P6=0,"",IF(AV6=0,"",(AV6/P6)))</f>
        <v>1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17</v>
      </c>
      <c r="L7" s="81">
        <v>16</v>
      </c>
      <c r="M7" s="81">
        <v>7</v>
      </c>
      <c r="N7" s="91">
        <v>6</v>
      </c>
      <c r="O7" s="92">
        <v>0</v>
      </c>
      <c r="P7" s="93">
        <f>N7+O7</f>
        <v>6</v>
      </c>
      <c r="Q7" s="82">
        <f>IFERROR(P7/M7,"-")</f>
        <v>0.85714285714286</v>
      </c>
      <c r="R7" s="81">
        <v>1</v>
      </c>
      <c r="S7" s="81">
        <v>2</v>
      </c>
      <c r="T7" s="82">
        <f>IFERROR(S7/(O7+P7),"-")</f>
        <v>0.33333333333333</v>
      </c>
      <c r="U7" s="182"/>
      <c r="V7" s="84">
        <v>1</v>
      </c>
      <c r="W7" s="82">
        <f>IF(P7=0,"-",V7/P7)</f>
        <v>0.16666666666667</v>
      </c>
      <c r="X7" s="186">
        <v>14000</v>
      </c>
      <c r="Y7" s="187">
        <f>IFERROR(X7/P7,"-")</f>
        <v>2333.3333333333</v>
      </c>
      <c r="Z7" s="187">
        <f>IFERROR(X7/V7,"-")</f>
        <v>14000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0.16666666666667</v>
      </c>
      <c r="AO7" s="100">
        <v>1</v>
      </c>
      <c r="AP7" s="102">
        <f>IFERROR(AP7/AM7,"-")</f>
        <v>0</v>
      </c>
      <c r="AQ7" s="103">
        <v>14000</v>
      </c>
      <c r="AR7" s="104">
        <f>IFERROR(AQ7/AM7,"-")</f>
        <v>14000</v>
      </c>
      <c r="AS7" s="105"/>
      <c r="AT7" s="105"/>
      <c r="AU7" s="105">
        <v>1</v>
      </c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0.16666666666667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3</v>
      </c>
      <c r="BO7" s="120">
        <f>IF(P7=0,"",IF(BN7=0,"",(BN7/P7)))</f>
        <v>0.5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</v>
      </c>
      <c r="BX7" s="127">
        <f>IF(P7=0,"",IF(BW7=0,"",(BW7/P7)))</f>
        <v>0.16666666666667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14000</v>
      </c>
      <c r="CQ7" s="141">
        <v>14000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1.9538461538462</v>
      </c>
      <c r="B8" s="203" t="s">
        <v>70</v>
      </c>
      <c r="C8" s="203" t="s">
        <v>71</v>
      </c>
      <c r="D8" s="203" t="s">
        <v>72</v>
      </c>
      <c r="E8" s="203"/>
      <c r="F8" s="203" t="s">
        <v>64</v>
      </c>
      <c r="G8" s="203" t="s">
        <v>73</v>
      </c>
      <c r="H8" s="90" t="s">
        <v>74</v>
      </c>
      <c r="I8" s="90" t="s">
        <v>75</v>
      </c>
      <c r="J8" s="188">
        <v>65000</v>
      </c>
      <c r="K8" s="81">
        <v>9</v>
      </c>
      <c r="L8" s="81">
        <v>0</v>
      </c>
      <c r="M8" s="81">
        <v>22</v>
      </c>
      <c r="N8" s="91">
        <v>6</v>
      </c>
      <c r="O8" s="92">
        <v>0</v>
      </c>
      <c r="P8" s="93">
        <f>N8+O8</f>
        <v>6</v>
      </c>
      <c r="Q8" s="82">
        <f>IFERROR(P8/M8,"-")</f>
        <v>0.27272727272727</v>
      </c>
      <c r="R8" s="81">
        <v>1</v>
      </c>
      <c r="S8" s="81">
        <v>1</v>
      </c>
      <c r="T8" s="82">
        <f>IFERROR(S8/(O8+P8),"-")</f>
        <v>0.16666666666667</v>
      </c>
      <c r="U8" s="182">
        <f>IFERROR(J8/SUM(P8:P9),"-")</f>
        <v>3421.0526315789</v>
      </c>
      <c r="V8" s="84">
        <v>2</v>
      </c>
      <c r="W8" s="82">
        <f>IF(P8=0,"-",V8/P8)</f>
        <v>0.33333333333333</v>
      </c>
      <c r="X8" s="186">
        <v>65000</v>
      </c>
      <c r="Y8" s="187">
        <f>IFERROR(X8/P8,"-")</f>
        <v>10833.333333333</v>
      </c>
      <c r="Z8" s="187">
        <f>IFERROR(X8/V8,"-")</f>
        <v>32500</v>
      </c>
      <c r="AA8" s="188">
        <f>SUM(X8:X9)-SUM(J8:J9)</f>
        <v>62000</v>
      </c>
      <c r="AB8" s="85">
        <f>SUM(X8:X9)/SUM(J8:J9)</f>
        <v>1.9538461538462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>
        <v>1</v>
      </c>
      <c r="AW8" s="107">
        <f>IF(P8=0,"",IF(AV8=0,"",(AV8/P8)))</f>
        <v>0.16666666666667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1</v>
      </c>
      <c r="BF8" s="113">
        <f>IF(P8=0,"",IF(BE8=0,"",(BE8/P8)))</f>
        <v>0.16666666666667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4</v>
      </c>
      <c r="BO8" s="120">
        <f>IF(P8=0,"",IF(BN8=0,"",(BN8/P8)))</f>
        <v>0.66666666666667</v>
      </c>
      <c r="BP8" s="121">
        <v>2</v>
      </c>
      <c r="BQ8" s="122">
        <f>IFERROR(BP8/BN8,"-")</f>
        <v>0.5</v>
      </c>
      <c r="BR8" s="123">
        <v>65000</v>
      </c>
      <c r="BS8" s="124">
        <f>IFERROR(BR8/BN8,"-")</f>
        <v>16250</v>
      </c>
      <c r="BT8" s="125"/>
      <c r="BU8" s="125">
        <v>1</v>
      </c>
      <c r="BV8" s="125">
        <v>1</v>
      </c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2</v>
      </c>
      <c r="CP8" s="141">
        <v>65000</v>
      </c>
      <c r="CQ8" s="141">
        <v>55000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76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36</v>
      </c>
      <c r="L9" s="81">
        <v>23</v>
      </c>
      <c r="M9" s="81">
        <v>7</v>
      </c>
      <c r="N9" s="91">
        <v>13</v>
      </c>
      <c r="O9" s="92">
        <v>0</v>
      </c>
      <c r="P9" s="93">
        <f>N9+O9</f>
        <v>13</v>
      </c>
      <c r="Q9" s="82">
        <f>IFERROR(P9/M9,"-")</f>
        <v>1.8571428571429</v>
      </c>
      <c r="R9" s="81">
        <v>0</v>
      </c>
      <c r="S9" s="81">
        <v>4</v>
      </c>
      <c r="T9" s="82">
        <f>IFERROR(S9/(O9+P9),"-")</f>
        <v>0.30769230769231</v>
      </c>
      <c r="U9" s="182"/>
      <c r="V9" s="84">
        <v>1</v>
      </c>
      <c r="W9" s="82">
        <f>IF(P9=0,"-",V9/P9)</f>
        <v>0.076923076923077</v>
      </c>
      <c r="X9" s="186">
        <v>62000</v>
      </c>
      <c r="Y9" s="187">
        <f>IFERROR(X9/P9,"-")</f>
        <v>4769.2307692308</v>
      </c>
      <c r="Z9" s="187">
        <f>IFERROR(X9/V9,"-")</f>
        <v>62000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2</v>
      </c>
      <c r="AN9" s="101">
        <f>IF(P9=0,"",IF(AM9=0,"",(AM9/P9)))</f>
        <v>0.15384615384615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3</v>
      </c>
      <c r="BF9" s="113">
        <f>IF(P9=0,"",IF(BE9=0,"",(BE9/P9)))</f>
        <v>0.23076923076923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5</v>
      </c>
      <c r="BO9" s="120">
        <f>IF(P9=0,"",IF(BN9=0,"",(BN9/P9)))</f>
        <v>0.38461538461538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3</v>
      </c>
      <c r="BX9" s="127">
        <f>IF(P9=0,"",IF(BW9=0,"",(BW9/P9)))</f>
        <v>0.23076923076923</v>
      </c>
      <c r="BY9" s="128">
        <v>1</v>
      </c>
      <c r="BZ9" s="129">
        <f>IFERROR(BY9/BW9,"-")</f>
        <v>0.33333333333333</v>
      </c>
      <c r="CA9" s="130">
        <v>62000</v>
      </c>
      <c r="CB9" s="131">
        <f>IFERROR(CA9/BW9,"-")</f>
        <v>20666.666666667</v>
      </c>
      <c r="CC9" s="132"/>
      <c r="CD9" s="132"/>
      <c r="CE9" s="132">
        <v>1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62000</v>
      </c>
      <c r="CQ9" s="141">
        <v>62000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1.3428571428571</v>
      </c>
      <c r="B12" s="39"/>
      <c r="C12" s="39"/>
      <c r="D12" s="39"/>
      <c r="E12" s="39"/>
      <c r="F12" s="39"/>
      <c r="G12" s="40" t="s">
        <v>77</v>
      </c>
      <c r="H12" s="40"/>
      <c r="I12" s="40"/>
      <c r="J12" s="190">
        <f>SUM(J6:J11)</f>
        <v>105000</v>
      </c>
      <c r="K12" s="41">
        <f>SUM(K6:K11)</f>
        <v>67</v>
      </c>
      <c r="L12" s="41">
        <f>SUM(L6:L11)</f>
        <v>39</v>
      </c>
      <c r="M12" s="41">
        <f>SUM(M6:M11)</f>
        <v>50</v>
      </c>
      <c r="N12" s="41">
        <f>SUM(N6:N11)</f>
        <v>26</v>
      </c>
      <c r="O12" s="41">
        <f>SUM(O6:O11)</f>
        <v>0</v>
      </c>
      <c r="P12" s="41">
        <f>SUM(P6:P11)</f>
        <v>26</v>
      </c>
      <c r="Q12" s="42">
        <f>IFERROR(P12/M12,"-")</f>
        <v>0.52</v>
      </c>
      <c r="R12" s="78">
        <f>SUM(R6:R11)</f>
        <v>2</v>
      </c>
      <c r="S12" s="78">
        <f>SUM(S6:S11)</f>
        <v>7</v>
      </c>
      <c r="T12" s="42">
        <f>IFERROR(R12/P12,"-")</f>
        <v>0.076923076923077</v>
      </c>
      <c r="U12" s="184">
        <f>IFERROR(J12/P12,"-")</f>
        <v>4038.4615384615</v>
      </c>
      <c r="V12" s="44">
        <f>SUM(V6:V11)</f>
        <v>4</v>
      </c>
      <c r="W12" s="42">
        <f>IFERROR(V12/P12,"-")</f>
        <v>0.15384615384615</v>
      </c>
      <c r="X12" s="190">
        <f>SUM(X6:X11)</f>
        <v>141000</v>
      </c>
      <c r="Y12" s="190">
        <f>IFERROR(X12/P12,"-")</f>
        <v>5423.0769230769</v>
      </c>
      <c r="Z12" s="190">
        <f>IFERROR(X12/V12,"-")</f>
        <v>35250</v>
      </c>
      <c r="AA12" s="190">
        <f>X12-J12</f>
        <v>36000</v>
      </c>
      <c r="AB12" s="47">
        <f>X12/J12</f>
        <v>1.3428571428571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78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5.8</v>
      </c>
      <c r="B6" s="203" t="s">
        <v>79</v>
      </c>
      <c r="C6" s="203" t="s">
        <v>80</v>
      </c>
      <c r="D6" s="203" t="s">
        <v>81</v>
      </c>
      <c r="E6" s="203" t="s">
        <v>82</v>
      </c>
      <c r="F6" s="203" t="s">
        <v>83</v>
      </c>
      <c r="G6" s="203" t="s">
        <v>84</v>
      </c>
      <c r="H6" s="90" t="s">
        <v>85</v>
      </c>
      <c r="I6" s="90" t="s">
        <v>86</v>
      </c>
      <c r="J6" s="188">
        <v>75000</v>
      </c>
      <c r="K6" s="81">
        <v>11</v>
      </c>
      <c r="L6" s="81">
        <v>0</v>
      </c>
      <c r="M6" s="81">
        <v>76</v>
      </c>
      <c r="N6" s="91">
        <v>4</v>
      </c>
      <c r="O6" s="92">
        <v>0</v>
      </c>
      <c r="P6" s="93">
        <f>N6+O6</f>
        <v>4</v>
      </c>
      <c r="Q6" s="82">
        <f>IFERROR(P6/M6,"-")</f>
        <v>0.052631578947368</v>
      </c>
      <c r="R6" s="81">
        <v>0</v>
      </c>
      <c r="S6" s="81">
        <v>2</v>
      </c>
      <c r="T6" s="82">
        <f>IFERROR(S6/(O6+P6),"-")</f>
        <v>0.5</v>
      </c>
      <c r="U6" s="182">
        <f>IFERROR(J6/SUM(P6:P7),"-")</f>
        <v>2027.027027027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360000</v>
      </c>
      <c r="AB6" s="85">
        <f>SUM(X6:X7)/SUM(J6:J7)</f>
        <v>5.8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2</v>
      </c>
      <c r="AN6" s="101">
        <f>IF(P6=0,"",IF(AM6=0,"",(AM6/P6)))</f>
        <v>0.5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2</v>
      </c>
      <c r="BF6" s="113">
        <f>IF(P6=0,"",IF(BE6=0,"",(BE6/P6)))</f>
        <v>0.5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87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130</v>
      </c>
      <c r="L7" s="81">
        <v>90</v>
      </c>
      <c r="M7" s="81">
        <v>21</v>
      </c>
      <c r="N7" s="91">
        <v>33</v>
      </c>
      <c r="O7" s="92">
        <v>0</v>
      </c>
      <c r="P7" s="93">
        <f>N7+O7</f>
        <v>33</v>
      </c>
      <c r="Q7" s="82">
        <f>IFERROR(P7/M7,"-")</f>
        <v>1.5714285714286</v>
      </c>
      <c r="R7" s="81">
        <v>1</v>
      </c>
      <c r="S7" s="81">
        <v>8</v>
      </c>
      <c r="T7" s="82">
        <f>IFERROR(S7/(O7+P7),"-")</f>
        <v>0.24242424242424</v>
      </c>
      <c r="U7" s="182"/>
      <c r="V7" s="84">
        <v>1</v>
      </c>
      <c r="W7" s="82">
        <f>IF(P7=0,"-",V7/P7)</f>
        <v>0.03030303030303</v>
      </c>
      <c r="X7" s="186">
        <v>435000</v>
      </c>
      <c r="Y7" s="187">
        <f>IFERROR(X7/P7,"-")</f>
        <v>13181.818181818</v>
      </c>
      <c r="Z7" s="187">
        <f>IFERROR(X7/V7,"-")</f>
        <v>435000</v>
      </c>
      <c r="AA7" s="188"/>
      <c r="AB7" s="85"/>
      <c r="AC7" s="79"/>
      <c r="AD7" s="94">
        <v>7</v>
      </c>
      <c r="AE7" s="95">
        <f>IF(P7=0,"",IF(AD7=0,"",(AD7/P7)))</f>
        <v>0.21212121212121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3</v>
      </c>
      <c r="AN7" s="101">
        <f>IF(P7=0,"",IF(AM7=0,"",(AM7/P7)))</f>
        <v>0.090909090909091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4</v>
      </c>
      <c r="AW7" s="107">
        <f>IF(P7=0,"",IF(AV7=0,"",(AV7/P7)))</f>
        <v>0.12121212121212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9</v>
      </c>
      <c r="BF7" s="113">
        <f>IF(P7=0,"",IF(BE7=0,"",(BE7/P7)))</f>
        <v>0.27272727272727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6</v>
      </c>
      <c r="BO7" s="120">
        <f>IF(P7=0,"",IF(BN7=0,"",(BN7/P7)))</f>
        <v>0.18181818181818</v>
      </c>
      <c r="BP7" s="121">
        <v>1</v>
      </c>
      <c r="BQ7" s="122">
        <f>IFERROR(BP7/BN7,"-")</f>
        <v>0.16666666666667</v>
      </c>
      <c r="BR7" s="123">
        <v>435000</v>
      </c>
      <c r="BS7" s="124">
        <f>IFERROR(BR7/BN7,"-")</f>
        <v>72500</v>
      </c>
      <c r="BT7" s="125"/>
      <c r="BU7" s="125"/>
      <c r="BV7" s="125">
        <v>1</v>
      </c>
      <c r="BW7" s="126">
        <v>2</v>
      </c>
      <c r="BX7" s="127">
        <f>IF(P7=0,"",IF(BW7=0,"",(BW7/P7)))</f>
        <v>0.060606060606061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2</v>
      </c>
      <c r="CG7" s="134">
        <f>IF(P7=0,"",IF(CF7=0,"",(CF7/P7)))</f>
        <v>0.060606060606061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1</v>
      </c>
      <c r="CP7" s="141">
        <v>435000</v>
      </c>
      <c r="CQ7" s="141">
        <v>435000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0</v>
      </c>
      <c r="B8" s="203" t="s">
        <v>88</v>
      </c>
      <c r="C8" s="203" t="s">
        <v>89</v>
      </c>
      <c r="D8" s="203" t="s">
        <v>81</v>
      </c>
      <c r="E8" s="203" t="s">
        <v>90</v>
      </c>
      <c r="F8" s="203" t="s">
        <v>83</v>
      </c>
      <c r="G8" s="203" t="s">
        <v>91</v>
      </c>
      <c r="H8" s="90" t="s">
        <v>92</v>
      </c>
      <c r="I8" s="90" t="s">
        <v>75</v>
      </c>
      <c r="J8" s="188">
        <v>80000</v>
      </c>
      <c r="K8" s="81">
        <v>9</v>
      </c>
      <c r="L8" s="81">
        <v>0</v>
      </c>
      <c r="M8" s="81">
        <v>63</v>
      </c>
      <c r="N8" s="91">
        <v>4</v>
      </c>
      <c r="O8" s="92">
        <v>0</v>
      </c>
      <c r="P8" s="93">
        <f>N8+O8</f>
        <v>4</v>
      </c>
      <c r="Q8" s="82">
        <f>IFERROR(P8/M8,"-")</f>
        <v>0.063492063492063</v>
      </c>
      <c r="R8" s="81">
        <v>0</v>
      </c>
      <c r="S8" s="81">
        <v>3</v>
      </c>
      <c r="T8" s="82">
        <f>IFERROR(S8/(O8+P8),"-")</f>
        <v>0.75</v>
      </c>
      <c r="U8" s="182">
        <f>IFERROR(J8/SUM(P8:P9),"-")</f>
        <v>2000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-80000</v>
      </c>
      <c r="AB8" s="85">
        <f>SUM(X8:X9)/SUM(J8:J9)</f>
        <v>0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4</v>
      </c>
      <c r="AN8" s="101">
        <f>IF(P8=0,"",IF(AM8=0,"",(AM8/P8)))</f>
        <v>1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93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93</v>
      </c>
      <c r="L9" s="81">
        <v>74</v>
      </c>
      <c r="M9" s="81">
        <v>9</v>
      </c>
      <c r="N9" s="91">
        <v>36</v>
      </c>
      <c r="O9" s="92">
        <v>0</v>
      </c>
      <c r="P9" s="93">
        <f>N9+O9</f>
        <v>36</v>
      </c>
      <c r="Q9" s="82">
        <f>IFERROR(P9/M9,"-")</f>
        <v>4</v>
      </c>
      <c r="R9" s="81">
        <v>2</v>
      </c>
      <c r="S9" s="81">
        <v>7</v>
      </c>
      <c r="T9" s="82">
        <f>IFERROR(S9/(O9+P9),"-")</f>
        <v>0.19444444444444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>
        <v>8</v>
      </c>
      <c r="AE9" s="95">
        <f>IF(P9=0,"",IF(AD9=0,"",(AD9/P9)))</f>
        <v>0.22222222222222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6</v>
      </c>
      <c r="AN9" s="101">
        <f>IF(P9=0,"",IF(AM9=0,"",(AM9/P9)))</f>
        <v>0.16666666666667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8</v>
      </c>
      <c r="AW9" s="107">
        <f>IF(P9=0,"",IF(AV9=0,"",(AV9/P9)))</f>
        <v>0.22222222222222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6</v>
      </c>
      <c r="BF9" s="113">
        <f>IF(P9=0,"",IF(BE9=0,"",(BE9/P9)))</f>
        <v>0.16666666666667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6</v>
      </c>
      <c r="BO9" s="120">
        <f>IF(P9=0,"",IF(BN9=0,"",(BN9/P9)))</f>
        <v>0.16666666666667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2</v>
      </c>
      <c r="BX9" s="127">
        <f>IF(P9=0,"",IF(BW9=0,"",(BW9/P9)))</f>
        <v>0.055555555555556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2.8064516129032</v>
      </c>
      <c r="B12" s="39"/>
      <c r="C12" s="39"/>
      <c r="D12" s="39"/>
      <c r="E12" s="39"/>
      <c r="F12" s="39"/>
      <c r="G12" s="40" t="s">
        <v>94</v>
      </c>
      <c r="H12" s="40"/>
      <c r="I12" s="40"/>
      <c r="J12" s="190">
        <f>SUM(J6:J11)</f>
        <v>155000</v>
      </c>
      <c r="K12" s="41">
        <f>SUM(K6:K11)</f>
        <v>243</v>
      </c>
      <c r="L12" s="41">
        <f>SUM(L6:L11)</f>
        <v>164</v>
      </c>
      <c r="M12" s="41">
        <f>SUM(M6:M11)</f>
        <v>169</v>
      </c>
      <c r="N12" s="41">
        <f>SUM(N6:N11)</f>
        <v>77</v>
      </c>
      <c r="O12" s="41">
        <f>SUM(O6:O11)</f>
        <v>0</v>
      </c>
      <c r="P12" s="41">
        <f>SUM(P6:P11)</f>
        <v>77</v>
      </c>
      <c r="Q12" s="42">
        <f>IFERROR(P12/M12,"-")</f>
        <v>0.45562130177515</v>
      </c>
      <c r="R12" s="78">
        <f>SUM(R6:R11)</f>
        <v>3</v>
      </c>
      <c r="S12" s="78">
        <f>SUM(S6:S11)</f>
        <v>20</v>
      </c>
      <c r="T12" s="42">
        <f>IFERROR(R12/P12,"-")</f>
        <v>0.038961038961039</v>
      </c>
      <c r="U12" s="184">
        <f>IFERROR(J12/P12,"-")</f>
        <v>2012.987012987</v>
      </c>
      <c r="V12" s="44">
        <f>SUM(V6:V11)</f>
        <v>1</v>
      </c>
      <c r="W12" s="42">
        <f>IFERROR(V12/P12,"-")</f>
        <v>0.012987012987013</v>
      </c>
      <c r="X12" s="190">
        <f>SUM(X6:X11)</f>
        <v>435000</v>
      </c>
      <c r="Y12" s="190">
        <f>IFERROR(X12/P12,"-")</f>
        <v>5649.3506493506</v>
      </c>
      <c r="Z12" s="190">
        <f>IFERROR(X12/V12,"-")</f>
        <v>435000</v>
      </c>
      <c r="AA12" s="190">
        <f>X12-J12</f>
        <v>280000</v>
      </c>
      <c r="AB12" s="47">
        <f>X12/J12</f>
        <v>2.8064516129032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