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<sst xmlns="http://schemas.openxmlformats.org/spreadsheetml/2006/main" uniqueCount="94">
  <si>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</si>
  <si>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</si>
  <si>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</si>
  <si>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</si>
  <si>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</si>
  <si>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</si>
  <si>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</si>
  <si>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</si>
  <si>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</si>
  <si>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</si>
  <si>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</si>
  <si>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</si>
  <si>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</si>
  <si>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</si>
  <si>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</si>
  <si>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</si>
  <si>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</si>
  <si>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</si>
  <si>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</si>
  <si>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</si>
  <si>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</si>
  <si>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</si>
  <si>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</si>
  <si>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</si>
  <si>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</si>
  <si>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02月</t>
  </si>
  <si>
    <t>わくドキ</t>
  </si>
  <si>
    <t>最終更新日</t>
  </si>
  <si>
    <t>05月28日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</si>
  <si>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</si>
  <si>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</si>
  <si>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</si>
  <si>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</si>
  <si>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</si>
  <si>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</si>
  <si>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</si>
  <si>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</si>
  <si>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</si>
  <si>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</si>
  <si>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</si>
  <si>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</si>
  <si>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</si>
  <si>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</si>
  <si>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</si>
  <si>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</si>
  <si>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</si>
  <si>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</si>
  <si>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</si>
  <si>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</si>
  <si>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</si>
  <si>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</si>
  <si>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</si>
  <si>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</si>
  <si>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</si>
  <si>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</si>
  <si>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</si>
  <si>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</si>
  <si>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</si>
  <si>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</si>
  <si>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</si>
  <si>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</si>
  <si>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ac063</t>
  </si>
  <si>
    <t>ジーオーティー</t>
  </si>
  <si>
    <t>2P_対談風_わくドキ</t>
  </si>
  <si>
    <t>lp03_f</t>
  </si>
  <si>
    <t>ZUBA!王</t>
  </si>
  <si>
    <t>1C2P</t>
  </si>
  <si>
    <t>2月10日(日)</t>
  </si>
  <si>
    <t>ac064</t>
  </si>
  <si>
    <t>空電</t>
  </si>
  <si>
    <t>ac065</t>
  </si>
  <si>
    <t>大洋図書</t>
  </si>
  <si>
    <t>臨時増刊ラヴァーズ</t>
  </si>
  <si>
    <t>4C2P</t>
  </si>
  <si>
    <t>2月18日(月)</t>
  </si>
  <si>
    <t>ac066</t>
  </si>
  <si>
    <t>雑誌 TOTAL</t>
  </si>
  <si>
    <t>●DVD 広告</t>
  </si>
  <si>
    <t>pw069</t>
  </si>
  <si>
    <t>DVD漫画けんじ</t>
  </si>
  <si>
    <t>B5、セブンPB、730円、12万部</t>
  </si>
  <si>
    <t>lp07</t>
  </si>
  <si>
    <t>肉欲に狂う母SP</t>
  </si>
  <si>
    <t>DVD袋裏4C+コンテンツ枠</t>
  </si>
  <si>
    <t>2月21日(木)</t>
  </si>
  <si>
    <t>pw070</t>
  </si>
  <si>
    <t>pw071</t>
  </si>
  <si>
    <t>インフォメディア</t>
  </si>
  <si>
    <t>B5、CVSフル</t>
  </si>
  <si>
    <t>プレミア熟女</t>
  </si>
  <si>
    <t>DVD袋裏1C+コンテンツ枠</t>
  </si>
  <si>
    <t>2月27日(水)</t>
  </si>
  <si>
    <t>pw072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</si>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</sst>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145000</v>
      </c>
      <c r="E6" s="81">
        <v>131</v>
      </c>
      <c r="F6" s="81">
        <v>60</v>
      </c>
      <c r="G6" s="81">
        <v>141</v>
      </c>
      <c r="H6" s="91">
        <v>31</v>
      </c>
      <c r="I6" s="92">
        <v>1</v>
      </c>
      <c r="J6" s="145">
        <f>H6+I6</f>
        <v>32</v>
      </c>
      <c r="K6" s="82">
        <f>IFERROR(J6/G6,"-")</f>
        <v>0.22695035460993</v>
      </c>
      <c r="L6" s="81">
        <v>3</v>
      </c>
      <c r="M6" s="81">
        <v>12</v>
      </c>
      <c r="N6" s="82">
        <f>IFERROR(L6/J6,"-")</f>
        <v>0.09375</v>
      </c>
      <c r="O6" s="83">
        <f>IFERROR(D6/J6,"-")</f>
        <v>4531.25</v>
      </c>
      <c r="P6" s="84">
        <v>6</v>
      </c>
      <c r="Q6" s="82">
        <f>IFERROR(P6/J6,"-")</f>
        <v>0.1875</v>
      </c>
      <c r="R6" s="200">
        <v>54000</v>
      </c>
      <c r="S6" s="201">
        <f>IFERROR(R6/J6,"-")</f>
        <v>1687.5</v>
      </c>
      <c r="T6" s="201">
        <f>IFERROR(R6/P6,"-")</f>
        <v>9000</v>
      </c>
      <c r="U6" s="195">
        <f>IFERROR(R6-D6,"-")</f>
        <v>-91000</v>
      </c>
      <c r="V6" s="85">
        <f>R6/D6</f>
        <v>0.37241379310345</v>
      </c>
      <c r="W6" s="79"/>
      <c r="X6" s="144"/>
    </row>
    <row r="7" spans="1:24">
      <c r="A7" s="80"/>
      <c r="B7" s="86" t="s">
        <v>24</v>
      </c>
      <c r="C7" s="86">
        <v>4</v>
      </c>
      <c r="D7" s="195">
        <v>155000</v>
      </c>
      <c r="E7" s="81">
        <v>415</v>
      </c>
      <c r="F7" s="81">
        <v>313</v>
      </c>
      <c r="G7" s="81">
        <v>360</v>
      </c>
      <c r="H7" s="91">
        <v>101</v>
      </c>
      <c r="I7" s="92">
        <v>1</v>
      </c>
      <c r="J7" s="145">
        <f>H7+I7</f>
        <v>102</v>
      </c>
      <c r="K7" s="82">
        <f>IFERROR(J7/G7,"-")</f>
        <v>0.28333333333333</v>
      </c>
      <c r="L7" s="81">
        <v>10</v>
      </c>
      <c r="M7" s="81">
        <v>15</v>
      </c>
      <c r="N7" s="82">
        <f>IFERROR(L7/J7,"-")</f>
        <v>0.098039215686275</v>
      </c>
      <c r="O7" s="83">
        <f>IFERROR(D7/J7,"-")</f>
        <v>1519.6078431373</v>
      </c>
      <c r="P7" s="84">
        <v>8</v>
      </c>
      <c r="Q7" s="82">
        <f>IFERROR(P7/J7,"-")</f>
        <v>0.07843137254902</v>
      </c>
      <c r="R7" s="200">
        <v>2325000</v>
      </c>
      <c r="S7" s="201">
        <f>IFERROR(R7/J7,"-")</f>
        <v>22794.117647059</v>
      </c>
      <c r="T7" s="201">
        <f>IFERROR(R7/P7,"-")</f>
        <v>290625</v>
      </c>
      <c r="U7" s="195">
        <f>IFERROR(R7-D7,"-")</f>
        <v>2170000</v>
      </c>
      <c r="V7" s="85">
        <f>R7/D7</f>
        <v>15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300000</v>
      </c>
      <c r="E10" s="41">
        <f>SUM(E6:E8)</f>
        <v>546</v>
      </c>
      <c r="F10" s="41">
        <f>SUM(F6:F8)</f>
        <v>373</v>
      </c>
      <c r="G10" s="41">
        <f>SUM(G6:G8)</f>
        <v>501</v>
      </c>
      <c r="H10" s="41">
        <f>SUM(H6:H8)</f>
        <v>132</v>
      </c>
      <c r="I10" s="41">
        <f>SUM(I6:I8)</f>
        <v>2</v>
      </c>
      <c r="J10" s="41">
        <f>SUM(J6:J8)</f>
        <v>134</v>
      </c>
      <c r="K10" s="42">
        <f>IFERROR(J10/G10,"-")</f>
        <v>0.26746506986028</v>
      </c>
      <c r="L10" s="78">
        <f>SUM(L6:L8)</f>
        <v>13</v>
      </c>
      <c r="M10" s="78">
        <f>SUM(M6:M8)</f>
        <v>27</v>
      </c>
      <c r="N10" s="42">
        <f>IFERROR(L10/J10,"-")</f>
        <v>0.097014925373134</v>
      </c>
      <c r="O10" s="43">
        <f>IFERROR(D10/J10,"-")</f>
        <v>2238.8059701493</v>
      </c>
      <c r="P10" s="44">
        <f>SUM(P6:P8)</f>
        <v>14</v>
      </c>
      <c r="Q10" s="42">
        <f>IFERROR(P10/J10,"-")</f>
        <v>0.1044776119403</v>
      </c>
      <c r="R10" s="45">
        <f>SUM(R6:R8)</f>
        <v>2379000</v>
      </c>
      <c r="S10" s="45">
        <f>IFERROR(R10/J10,"-")</f>
        <v>17753.731343284</v>
      </c>
      <c r="T10" s="45">
        <f>IFERROR(R10/P10,"-")</f>
        <v>169928.57142857</v>
      </c>
      <c r="U10" s="46">
        <f>SUM(U6:U8)</f>
        <v>2079000</v>
      </c>
      <c r="V10" s="47">
        <f>IFERROR(R10/D10,"-")</f>
        <v>7.93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0.48571428571429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</v>
      </c>
      <c r="K6" s="81">
        <v>24</v>
      </c>
      <c r="L6" s="81">
        <v>0</v>
      </c>
      <c r="M6" s="81">
        <v>56</v>
      </c>
      <c r="N6" s="91">
        <v>8</v>
      </c>
      <c r="O6" s="92">
        <v>0</v>
      </c>
      <c r="P6" s="93">
        <f>N6+O6</f>
        <v>8</v>
      </c>
      <c r="Q6" s="82">
        <f>IFERROR(P6/M6,"-")</f>
        <v>0.14285714285714</v>
      </c>
      <c r="R6" s="81">
        <v>1</v>
      </c>
      <c r="S6" s="81">
        <v>2</v>
      </c>
      <c r="T6" s="82">
        <f>IFERROR(S6/(O6+P6),"-")</f>
        <v>0.25</v>
      </c>
      <c r="U6" s="182">
        <f>IFERROR(J6/SUM(P6:P7),"-")</f>
        <v>3684.2105263158</v>
      </c>
      <c r="V6" s="84">
        <v>3</v>
      </c>
      <c r="W6" s="82">
        <f>IF(P6=0,"-",V6/P6)</f>
        <v>0.375</v>
      </c>
      <c r="X6" s="186">
        <v>29000</v>
      </c>
      <c r="Y6" s="187">
        <f>IFERROR(X6/P6,"-")</f>
        <v>3625</v>
      </c>
      <c r="Z6" s="187">
        <f>IFERROR(X6/V6,"-")</f>
        <v>9666.6666666667</v>
      </c>
      <c r="AA6" s="188">
        <f>SUM(X6:X7)-SUM(J6:J7)</f>
        <v>-36000</v>
      </c>
      <c r="AB6" s="85">
        <f>SUM(X6:X7)/SUM(J6:J7)</f>
        <v>0.48571428571429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0.25</v>
      </c>
      <c r="BP6" s="121">
        <v>2</v>
      </c>
      <c r="BQ6" s="122">
        <f>IFERROR(BP6/BN6,"-")</f>
        <v>1</v>
      </c>
      <c r="BR6" s="123">
        <v>23000</v>
      </c>
      <c r="BS6" s="124">
        <f>IFERROR(BR6/BN6,"-")</f>
        <v>11500</v>
      </c>
      <c r="BT6" s="125">
        <v>1</v>
      </c>
      <c r="BU6" s="125"/>
      <c r="BV6" s="125">
        <v>1</v>
      </c>
      <c r="BW6" s="126">
        <v>3</v>
      </c>
      <c r="BX6" s="127">
        <f>IF(P6=0,"",IF(BW6=0,"",(BW6/P6)))</f>
        <v>0.375</v>
      </c>
      <c r="BY6" s="128">
        <v>1</v>
      </c>
      <c r="BZ6" s="129">
        <f>IFERROR(BY6/BW6,"-")</f>
        <v>0.33333333333333</v>
      </c>
      <c r="CA6" s="130">
        <v>6000</v>
      </c>
      <c r="CB6" s="131">
        <f>IFERROR(CA6/BW6,"-")</f>
        <v>2000</v>
      </c>
      <c r="CC6" s="132"/>
      <c r="CD6" s="132">
        <v>1</v>
      </c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29000</v>
      </c>
      <c r="CQ6" s="141">
        <v>18000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42</v>
      </c>
      <c r="L7" s="81">
        <v>34</v>
      </c>
      <c r="M7" s="81">
        <v>11</v>
      </c>
      <c r="N7" s="91">
        <v>11</v>
      </c>
      <c r="O7" s="92">
        <v>0</v>
      </c>
      <c r="P7" s="93">
        <f>N7+O7</f>
        <v>11</v>
      </c>
      <c r="Q7" s="82">
        <f>IFERROR(P7/M7,"-")</f>
        <v>1</v>
      </c>
      <c r="R7" s="81">
        <v>1</v>
      </c>
      <c r="S7" s="81">
        <v>4</v>
      </c>
      <c r="T7" s="82">
        <f>IFERROR(S7/(O7+P7),"-")</f>
        <v>0.36363636363636</v>
      </c>
      <c r="U7" s="182"/>
      <c r="V7" s="84">
        <v>1</v>
      </c>
      <c r="W7" s="82">
        <f>IF(P7=0,"-",V7/P7)</f>
        <v>0.090909090909091</v>
      </c>
      <c r="X7" s="186">
        <v>5000</v>
      </c>
      <c r="Y7" s="187">
        <f>IFERROR(X7/P7,"-")</f>
        <v>454.54545454545</v>
      </c>
      <c r="Z7" s="187">
        <f>IFERROR(X7/V7,"-")</f>
        <v>5000</v>
      </c>
      <c r="AA7" s="188"/>
      <c r="AB7" s="85"/>
      <c r="AC7" s="79"/>
      <c r="AD7" s="94">
        <v>1</v>
      </c>
      <c r="AE7" s="95">
        <f>IF(P7=0,"",IF(AD7=0,"",(AD7/P7)))</f>
        <v>0.090909090909091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</v>
      </c>
      <c r="AN7" s="101">
        <f>IF(P7=0,"",IF(AM7=0,"",(AM7/P7)))</f>
        <v>0.090909090909091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0.090909090909091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0.36363636363636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0.18181818181818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0.090909090909091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0.090909090909091</v>
      </c>
      <c r="CH7" s="135">
        <v>1</v>
      </c>
      <c r="CI7" s="136">
        <f>IFERROR(CH7/CF7,"-")</f>
        <v>1</v>
      </c>
      <c r="CJ7" s="137">
        <v>5000</v>
      </c>
      <c r="CK7" s="138">
        <f>IFERROR(CJ7/CF7,"-")</f>
        <v>5000</v>
      </c>
      <c r="CL7" s="139">
        <v>1</v>
      </c>
      <c r="CM7" s="139"/>
      <c r="CN7" s="139"/>
      <c r="CO7" s="140">
        <v>1</v>
      </c>
      <c r="CP7" s="141">
        <v>5000</v>
      </c>
      <c r="CQ7" s="141">
        <v>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0.26666666666667</v>
      </c>
      <c r="B8" s="203" t="s">
        <v>70</v>
      </c>
      <c r="C8" s="203" t="s">
        <v>71</v>
      </c>
      <c r="D8" s="203" t="s">
        <v>63</v>
      </c>
      <c r="E8" s="203"/>
      <c r="F8" s="203" t="s">
        <v>64</v>
      </c>
      <c r="G8" s="203" t="s">
        <v>72</v>
      </c>
      <c r="H8" s="90" t="s">
        <v>73</v>
      </c>
      <c r="I8" s="90" t="s">
        <v>74</v>
      </c>
      <c r="J8" s="188">
        <v>75000</v>
      </c>
      <c r="K8" s="81">
        <v>25</v>
      </c>
      <c r="L8" s="81">
        <v>0</v>
      </c>
      <c r="M8" s="81">
        <v>66</v>
      </c>
      <c r="N8" s="91">
        <v>7</v>
      </c>
      <c r="O8" s="92">
        <v>1</v>
      </c>
      <c r="P8" s="93">
        <f>N8+O8</f>
        <v>8</v>
      </c>
      <c r="Q8" s="82">
        <f>IFERROR(P8/M8,"-")</f>
        <v>0.12121212121212</v>
      </c>
      <c r="R8" s="81">
        <v>1</v>
      </c>
      <c r="S8" s="81">
        <v>5</v>
      </c>
      <c r="T8" s="82">
        <f>IFERROR(S8/(O8+P8),"-")</f>
        <v>0.55555555555556</v>
      </c>
      <c r="U8" s="182">
        <f>IFERROR(J8/SUM(P8:P9),"-")</f>
        <v>5769.2307692308</v>
      </c>
      <c r="V8" s="84">
        <v>2</v>
      </c>
      <c r="W8" s="82">
        <f>IF(P8=0,"-",V8/P8)</f>
        <v>0.25</v>
      </c>
      <c r="X8" s="186">
        <v>20000</v>
      </c>
      <c r="Y8" s="187">
        <f>IFERROR(X8/P8,"-")</f>
        <v>2500</v>
      </c>
      <c r="Z8" s="187">
        <f>IFERROR(X8/V8,"-")</f>
        <v>10000</v>
      </c>
      <c r="AA8" s="188">
        <f>SUM(X8:X9)-SUM(J8:J9)</f>
        <v>-55000</v>
      </c>
      <c r="AB8" s="85">
        <f>SUM(X8:X9)/SUM(J8:J9)</f>
        <v>0.26666666666667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0.25</v>
      </c>
      <c r="BG8" s="112">
        <v>1</v>
      </c>
      <c r="BH8" s="114">
        <f>IFERROR(BG8/BE8,"-")</f>
        <v>0.5</v>
      </c>
      <c r="BI8" s="115">
        <v>10000</v>
      </c>
      <c r="BJ8" s="116">
        <f>IFERROR(BI8/BE8,"-")</f>
        <v>5000</v>
      </c>
      <c r="BK8" s="117"/>
      <c r="BL8" s="117">
        <v>1</v>
      </c>
      <c r="BM8" s="117"/>
      <c r="BN8" s="119">
        <v>4</v>
      </c>
      <c r="BO8" s="120">
        <f>IF(P8=0,"",IF(BN8=0,"",(BN8/P8)))</f>
        <v>0.5</v>
      </c>
      <c r="BP8" s="121">
        <v>1</v>
      </c>
      <c r="BQ8" s="122">
        <f>IFERROR(BP8/BN8,"-")</f>
        <v>0.25</v>
      </c>
      <c r="BR8" s="123">
        <v>10000</v>
      </c>
      <c r="BS8" s="124">
        <f>IFERROR(BR8/BN8,"-")</f>
        <v>2500</v>
      </c>
      <c r="BT8" s="125"/>
      <c r="BU8" s="125">
        <v>1</v>
      </c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20000</v>
      </c>
      <c r="CQ8" s="141">
        <v>10000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40</v>
      </c>
      <c r="L9" s="81">
        <v>26</v>
      </c>
      <c r="M9" s="81">
        <v>8</v>
      </c>
      <c r="N9" s="91">
        <v>5</v>
      </c>
      <c r="O9" s="92">
        <v>0</v>
      </c>
      <c r="P9" s="93">
        <f>N9+O9</f>
        <v>5</v>
      </c>
      <c r="Q9" s="82">
        <f>IFERROR(P9/M9,"-")</f>
        <v>0.625</v>
      </c>
      <c r="R9" s="81">
        <v>0</v>
      </c>
      <c r="S9" s="81">
        <v>1</v>
      </c>
      <c r="T9" s="82">
        <f>IFERROR(S9/(O9+P9),"-")</f>
        <v>0.2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0.2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</v>
      </c>
      <c r="BF9" s="113">
        <f>IF(P9=0,"",IF(BE9=0,"",(BE9/P9)))</f>
        <v>0.4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0.4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0.37241379310345</v>
      </c>
      <c r="B12" s="39"/>
      <c r="C12" s="39"/>
      <c r="D12" s="39"/>
      <c r="E12" s="39"/>
      <c r="F12" s="39"/>
      <c r="G12" s="40" t="s">
        <v>76</v>
      </c>
      <c r="H12" s="40"/>
      <c r="I12" s="40"/>
      <c r="J12" s="190">
        <f>SUM(J6:J11)</f>
        <v>145000</v>
      </c>
      <c r="K12" s="41">
        <f>SUM(K6:K11)</f>
        <v>131</v>
      </c>
      <c r="L12" s="41">
        <f>SUM(L6:L11)</f>
        <v>60</v>
      </c>
      <c r="M12" s="41">
        <f>SUM(M6:M11)</f>
        <v>141</v>
      </c>
      <c r="N12" s="41">
        <f>SUM(N6:N11)</f>
        <v>31</v>
      </c>
      <c r="O12" s="41">
        <f>SUM(O6:O11)</f>
        <v>1</v>
      </c>
      <c r="P12" s="41">
        <f>SUM(P6:P11)</f>
        <v>32</v>
      </c>
      <c r="Q12" s="42">
        <f>IFERROR(P12/M12,"-")</f>
        <v>0.22695035460993</v>
      </c>
      <c r="R12" s="78">
        <f>SUM(R6:R11)</f>
        <v>3</v>
      </c>
      <c r="S12" s="78">
        <f>SUM(S6:S11)</f>
        <v>12</v>
      </c>
      <c r="T12" s="42">
        <f>IFERROR(R12/P12,"-")</f>
        <v>0.09375</v>
      </c>
      <c r="U12" s="184">
        <f>IFERROR(J12/P12,"-")</f>
        <v>4531.25</v>
      </c>
      <c r="V12" s="44">
        <f>SUM(V6:V11)</f>
        <v>6</v>
      </c>
      <c r="W12" s="42">
        <f>IFERROR(V12/P12,"-")</f>
        <v>0.1875</v>
      </c>
      <c r="X12" s="190">
        <f>SUM(X6:X11)</f>
        <v>54000</v>
      </c>
      <c r="Y12" s="190">
        <f>IFERROR(X12/P12,"-")</f>
        <v>1687.5</v>
      </c>
      <c r="Z12" s="190">
        <f>IFERROR(X12/V12,"-")</f>
        <v>9000</v>
      </c>
      <c r="AA12" s="190">
        <f>X12-J12</f>
        <v>-91000</v>
      </c>
      <c r="AB12" s="47">
        <f>X12/J12</f>
        <v>0.37241379310345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22.325</v>
      </c>
      <c r="B6" s="203" t="s">
        <v>78</v>
      </c>
      <c r="C6" s="203" t="s">
        <v>71</v>
      </c>
      <c r="D6" s="203" t="s">
        <v>79</v>
      </c>
      <c r="E6" s="203" t="s">
        <v>80</v>
      </c>
      <c r="F6" s="203" t="s">
        <v>81</v>
      </c>
      <c r="G6" s="203" t="s">
        <v>82</v>
      </c>
      <c r="H6" s="90" t="s">
        <v>83</v>
      </c>
      <c r="I6" s="90" t="s">
        <v>84</v>
      </c>
      <c r="J6" s="188">
        <v>80000</v>
      </c>
      <c r="K6" s="81">
        <v>10</v>
      </c>
      <c r="L6" s="81">
        <v>0</v>
      </c>
      <c r="M6" s="81">
        <v>99</v>
      </c>
      <c r="N6" s="91">
        <v>4</v>
      </c>
      <c r="O6" s="92">
        <v>0</v>
      </c>
      <c r="P6" s="93">
        <f>N6+O6</f>
        <v>4</v>
      </c>
      <c r="Q6" s="82">
        <f>IFERROR(P6/M6,"-")</f>
        <v>0.04040404040404</v>
      </c>
      <c r="R6" s="81">
        <v>0</v>
      </c>
      <c r="S6" s="81">
        <v>1</v>
      </c>
      <c r="T6" s="82">
        <f>IFERROR(S6/(O6+P6),"-")</f>
        <v>0.25</v>
      </c>
      <c r="U6" s="182">
        <f>IFERROR(J6/SUM(P6:P7),"-")</f>
        <v>1568.6274509804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1706000</v>
      </c>
      <c r="AB6" s="85">
        <f>SUM(X6:X7)/SUM(J6:J7)</f>
        <v>22.325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85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237</v>
      </c>
      <c r="L7" s="81">
        <v>181</v>
      </c>
      <c r="M7" s="81">
        <v>151</v>
      </c>
      <c r="N7" s="91">
        <v>47</v>
      </c>
      <c r="O7" s="92">
        <v>0</v>
      </c>
      <c r="P7" s="93">
        <f>N7+O7</f>
        <v>47</v>
      </c>
      <c r="Q7" s="82">
        <f>IFERROR(P7/M7,"-")</f>
        <v>0.3112582781457</v>
      </c>
      <c r="R7" s="81">
        <v>6</v>
      </c>
      <c r="S7" s="81">
        <v>8</v>
      </c>
      <c r="T7" s="82">
        <f>IFERROR(S7/(O7+P7),"-")</f>
        <v>0.17021276595745</v>
      </c>
      <c r="U7" s="182"/>
      <c r="V7" s="84">
        <v>4</v>
      </c>
      <c r="W7" s="82">
        <f>IF(P7=0,"-",V7/P7)</f>
        <v>0.085106382978723</v>
      </c>
      <c r="X7" s="186">
        <v>1786000</v>
      </c>
      <c r="Y7" s="187">
        <f>IFERROR(X7/P7,"-")</f>
        <v>38000</v>
      </c>
      <c r="Z7" s="187">
        <f>IFERROR(X7/V7,"-")</f>
        <v>446500</v>
      </c>
      <c r="AA7" s="188"/>
      <c r="AB7" s="85"/>
      <c r="AC7" s="79"/>
      <c r="AD7" s="94">
        <v>9</v>
      </c>
      <c r="AE7" s="95">
        <f>IF(P7=0,"",IF(AD7=0,"",(AD7/P7)))</f>
        <v>0.19148936170213</v>
      </c>
      <c r="AF7" s="94">
        <v>1</v>
      </c>
      <c r="AG7" s="96">
        <f>IFERROR(AF7/AD7,"-")</f>
        <v>0.11111111111111</v>
      </c>
      <c r="AH7" s="97">
        <v>43000</v>
      </c>
      <c r="AI7" s="98">
        <f>IFERROR(AH7/AD7,"-")</f>
        <v>4777.7777777778</v>
      </c>
      <c r="AJ7" s="99"/>
      <c r="AK7" s="99"/>
      <c r="AL7" s="99">
        <v>1</v>
      </c>
      <c r="AM7" s="100">
        <v>5</v>
      </c>
      <c r="AN7" s="101">
        <f>IF(P7=0,"",IF(AM7=0,"",(AM7/P7)))</f>
        <v>0.1063829787234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5</v>
      </c>
      <c r="AW7" s="107">
        <f>IF(P7=0,"",IF(AV7=0,"",(AV7/P7)))</f>
        <v>0.1063829787234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0.063829787234043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12</v>
      </c>
      <c r="BO7" s="120">
        <f>IF(P7=0,"",IF(BN7=0,"",(BN7/P7)))</f>
        <v>0.25531914893617</v>
      </c>
      <c r="BP7" s="121">
        <v>1</v>
      </c>
      <c r="BQ7" s="122">
        <f>IFERROR(BP7/BN7,"-")</f>
        <v>0.083333333333333</v>
      </c>
      <c r="BR7" s="123">
        <v>6000</v>
      </c>
      <c r="BS7" s="124">
        <f>IFERROR(BR7/BN7,"-")</f>
        <v>500</v>
      </c>
      <c r="BT7" s="125"/>
      <c r="BU7" s="125">
        <v>1</v>
      </c>
      <c r="BV7" s="125"/>
      <c r="BW7" s="126">
        <v>11</v>
      </c>
      <c r="BX7" s="127">
        <f>IF(P7=0,"",IF(BW7=0,"",(BW7/P7)))</f>
        <v>0.23404255319149</v>
      </c>
      <c r="BY7" s="128">
        <v>2</v>
      </c>
      <c r="BZ7" s="129">
        <f>IFERROR(BY7/BW7,"-")</f>
        <v>0.18181818181818</v>
      </c>
      <c r="CA7" s="130">
        <v>1737000</v>
      </c>
      <c r="CB7" s="131">
        <f>IFERROR(CA7/BW7,"-")</f>
        <v>157909.09090909</v>
      </c>
      <c r="CC7" s="132"/>
      <c r="CD7" s="132"/>
      <c r="CE7" s="132">
        <v>2</v>
      </c>
      <c r="CF7" s="133">
        <v>2</v>
      </c>
      <c r="CG7" s="134">
        <f>IF(P7=0,"",IF(CF7=0,"",(CF7/P7)))</f>
        <v>0.042553191489362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4</v>
      </c>
      <c r="CP7" s="141">
        <v>1786000</v>
      </c>
      <c r="CQ7" s="141">
        <v>1110000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7.1866666666667</v>
      </c>
      <c r="B8" s="203" t="s">
        <v>86</v>
      </c>
      <c r="C8" s="203" t="s">
        <v>87</v>
      </c>
      <c r="D8" s="203" t="s">
        <v>79</v>
      </c>
      <c r="E8" s="203" t="s">
        <v>88</v>
      </c>
      <c r="F8" s="203" t="s">
        <v>81</v>
      </c>
      <c r="G8" s="203" t="s">
        <v>89</v>
      </c>
      <c r="H8" s="90" t="s">
        <v>90</v>
      </c>
      <c r="I8" s="90" t="s">
        <v>91</v>
      </c>
      <c r="J8" s="188">
        <v>75000</v>
      </c>
      <c r="K8" s="81">
        <v>11</v>
      </c>
      <c r="L8" s="81">
        <v>0</v>
      </c>
      <c r="M8" s="81">
        <v>83</v>
      </c>
      <c r="N8" s="91">
        <v>4</v>
      </c>
      <c r="O8" s="92">
        <v>0</v>
      </c>
      <c r="P8" s="93">
        <f>N8+O8</f>
        <v>4</v>
      </c>
      <c r="Q8" s="82">
        <f>IFERROR(P8/M8,"-")</f>
        <v>0.048192771084337</v>
      </c>
      <c r="R8" s="81">
        <v>1</v>
      </c>
      <c r="S8" s="81">
        <v>1</v>
      </c>
      <c r="T8" s="82">
        <f>IFERROR(S8/(O8+P8),"-")</f>
        <v>0.25</v>
      </c>
      <c r="U8" s="182">
        <f>IFERROR(J8/SUM(P8:P9),"-")</f>
        <v>1470.5882352941</v>
      </c>
      <c r="V8" s="84">
        <v>2</v>
      </c>
      <c r="W8" s="82">
        <f>IF(P8=0,"-",V8/P8)</f>
        <v>0.5</v>
      </c>
      <c r="X8" s="186">
        <v>314000</v>
      </c>
      <c r="Y8" s="187">
        <f>IFERROR(X8/P8,"-")</f>
        <v>78500</v>
      </c>
      <c r="Z8" s="187">
        <f>IFERROR(X8/V8,"-")</f>
        <v>157000</v>
      </c>
      <c r="AA8" s="188">
        <f>SUM(X8:X9)-SUM(J8:J9)</f>
        <v>464000</v>
      </c>
      <c r="AB8" s="85">
        <f>SUM(X8:X9)/SUM(J8:J9)</f>
        <v>7.1866666666667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0.25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2</v>
      </c>
      <c r="BX8" s="127">
        <f>IF(P8=0,"",IF(BW8=0,"",(BW8/P8)))</f>
        <v>0.5</v>
      </c>
      <c r="BY8" s="128">
        <v>2</v>
      </c>
      <c r="BZ8" s="129">
        <f>IFERROR(BY8/BW8,"-")</f>
        <v>1</v>
      </c>
      <c r="CA8" s="130">
        <v>324000</v>
      </c>
      <c r="CB8" s="131">
        <f>IFERROR(CA8/BW8,"-")</f>
        <v>162000</v>
      </c>
      <c r="CC8" s="132"/>
      <c r="CD8" s="132"/>
      <c r="CE8" s="132">
        <v>2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314000</v>
      </c>
      <c r="CQ8" s="141">
        <v>313000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92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157</v>
      </c>
      <c r="L9" s="81">
        <v>132</v>
      </c>
      <c r="M9" s="81">
        <v>27</v>
      </c>
      <c r="N9" s="91">
        <v>46</v>
      </c>
      <c r="O9" s="92">
        <v>1</v>
      </c>
      <c r="P9" s="93">
        <f>N9+O9</f>
        <v>47</v>
      </c>
      <c r="Q9" s="82">
        <f>IFERROR(P9/M9,"-")</f>
        <v>1.7407407407407</v>
      </c>
      <c r="R9" s="81">
        <v>3</v>
      </c>
      <c r="S9" s="81">
        <v>5</v>
      </c>
      <c r="T9" s="82">
        <f>IFERROR(S9/(O9+P9),"-")</f>
        <v>0.10416666666667</v>
      </c>
      <c r="U9" s="182"/>
      <c r="V9" s="84">
        <v>2</v>
      </c>
      <c r="W9" s="82">
        <f>IF(P9=0,"-",V9/P9)</f>
        <v>0.042553191489362</v>
      </c>
      <c r="X9" s="186">
        <v>225000</v>
      </c>
      <c r="Y9" s="187">
        <f>IFERROR(X9/P9,"-")</f>
        <v>4787.2340425532</v>
      </c>
      <c r="Z9" s="187">
        <f>IFERROR(X9/V9,"-")</f>
        <v>112500</v>
      </c>
      <c r="AA9" s="188"/>
      <c r="AB9" s="85"/>
      <c r="AC9" s="79"/>
      <c r="AD9" s="94">
        <v>7</v>
      </c>
      <c r="AE9" s="95">
        <f>IF(P9=0,"",IF(AD9=0,"",(AD9/P9)))</f>
        <v>0.14893617021277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3</v>
      </c>
      <c r="AN9" s="101">
        <f>IF(P9=0,"",IF(AM9=0,"",(AM9/P9)))</f>
        <v>0.063829787234043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9</v>
      </c>
      <c r="AW9" s="107">
        <f>IF(P9=0,"",IF(AV9=0,"",(AV9/P9)))</f>
        <v>0.19148936170213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11</v>
      </c>
      <c r="BF9" s="113">
        <f>IF(P9=0,"",IF(BE9=0,"",(BE9/P9)))</f>
        <v>0.23404255319149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9</v>
      </c>
      <c r="BO9" s="120">
        <f>IF(P9=0,"",IF(BN9=0,"",(BN9/P9)))</f>
        <v>0.19148936170213</v>
      </c>
      <c r="BP9" s="121">
        <v>1</v>
      </c>
      <c r="BQ9" s="122">
        <f>IFERROR(BP9/BN9,"-")</f>
        <v>0.11111111111111</v>
      </c>
      <c r="BR9" s="123">
        <v>108000</v>
      </c>
      <c r="BS9" s="124">
        <f>IFERROR(BR9/BN9,"-")</f>
        <v>12000</v>
      </c>
      <c r="BT9" s="125"/>
      <c r="BU9" s="125"/>
      <c r="BV9" s="125">
        <v>1</v>
      </c>
      <c r="BW9" s="126">
        <v>6</v>
      </c>
      <c r="BX9" s="127">
        <f>IF(P9=0,"",IF(BW9=0,"",(BW9/P9)))</f>
        <v>0.12765957446809</v>
      </c>
      <c r="BY9" s="128">
        <v>1</v>
      </c>
      <c r="BZ9" s="129">
        <f>IFERROR(BY9/BW9,"-")</f>
        <v>0.16666666666667</v>
      </c>
      <c r="CA9" s="130">
        <v>117000</v>
      </c>
      <c r="CB9" s="131">
        <f>IFERROR(CA9/BW9,"-")</f>
        <v>19500</v>
      </c>
      <c r="CC9" s="132"/>
      <c r="CD9" s="132"/>
      <c r="CE9" s="132">
        <v>1</v>
      </c>
      <c r="CF9" s="133">
        <v>2</v>
      </c>
      <c r="CG9" s="134">
        <f>IF(P9=0,"",IF(CF9=0,"",(CF9/P9)))</f>
        <v>0.042553191489362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2</v>
      </c>
      <c r="CP9" s="141">
        <v>225000</v>
      </c>
      <c r="CQ9" s="141">
        <v>117000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15</v>
      </c>
      <c r="B12" s="39"/>
      <c r="C12" s="39"/>
      <c r="D12" s="39"/>
      <c r="E12" s="39"/>
      <c r="F12" s="39"/>
      <c r="G12" s="40" t="s">
        <v>93</v>
      </c>
      <c r="H12" s="40"/>
      <c r="I12" s="40"/>
      <c r="J12" s="190">
        <f>SUM(J6:J11)</f>
        <v>155000</v>
      </c>
      <c r="K12" s="41">
        <f>SUM(K6:K11)</f>
        <v>415</v>
      </c>
      <c r="L12" s="41">
        <f>SUM(L6:L11)</f>
        <v>313</v>
      </c>
      <c r="M12" s="41">
        <f>SUM(M6:M11)</f>
        <v>360</v>
      </c>
      <c r="N12" s="41">
        <f>SUM(N6:N11)</f>
        <v>101</v>
      </c>
      <c r="O12" s="41">
        <f>SUM(O6:O11)</f>
        <v>1</v>
      </c>
      <c r="P12" s="41">
        <f>SUM(P6:P11)</f>
        <v>102</v>
      </c>
      <c r="Q12" s="42">
        <f>IFERROR(P12/M12,"-")</f>
        <v>0.28333333333333</v>
      </c>
      <c r="R12" s="78">
        <f>SUM(R6:R11)</f>
        <v>10</v>
      </c>
      <c r="S12" s="78">
        <f>SUM(S6:S11)</f>
        <v>15</v>
      </c>
      <c r="T12" s="42">
        <f>IFERROR(R12/P12,"-")</f>
        <v>0.098039215686275</v>
      </c>
      <c r="U12" s="184">
        <f>IFERROR(J12/P12,"-")</f>
        <v>1519.6078431373</v>
      </c>
      <c r="V12" s="44">
        <f>SUM(V6:V11)</f>
        <v>8</v>
      </c>
      <c r="W12" s="42">
        <f>IFERROR(V12/P12,"-")</f>
        <v>0.07843137254902</v>
      </c>
      <c r="X12" s="190">
        <f>SUM(X6:X11)</f>
        <v>2325000</v>
      </c>
      <c r="Y12" s="190">
        <f>IFERROR(X12/P12,"-")</f>
        <v>22794.117647059</v>
      </c>
      <c r="Z12" s="190">
        <f>IFERROR(X12/V12,"-")</f>
        <v>290625</v>
      </c>
      <c r="AA12" s="190">
        <f>X12-J12</f>
        <v>2170000</v>
      </c>
      <c r="AB12" s="47">
        <f>X12/J12</f>
        <v>15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