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<sst xmlns="http://schemas.openxmlformats.org/spreadsheetml/2006/main" uniqueCount="94">
  <si>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</si>
  <si>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</si>
  <si>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</si>
  <si>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</si>
  <si>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</si>
  <si>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</si>
  <si>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</si>
  <si>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</si>
  <si>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</si>
  <si>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</si>
  <si>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</si>
  <si>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</si>
  <si>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</si>
  <si>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</si>
  <si>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</si>
  <si>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</si>
  <si>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</si>
  <si>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</si>
  <si>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</si>
  <si>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</si>
  <si>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</si>
  <si>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</si>
  <si>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</si>
  <si>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</si>
  <si>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</si>
  <si>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</si>
  <si>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</si>
  <si>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</si>
  <si>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</si>
  <si>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</si>
  <si>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</si>
  <si>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</si>
  <si>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</si>
  <si>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</si>
  <si>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</si>
  <si>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</si>
  <si>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</si>
  <si>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</si>
  <si>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</si>
  <si>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</si>
  <si>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</si>
  <si>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</si>
  <si>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</si>
  <si>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</si>
  <si>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</si>
  <si>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</si>
  <si>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</si>
  <si>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</si>
  <si>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</si>
  <si>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</si>
  <si>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</si>
  <si>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</si>
  <si>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</si>
  <si>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</si>
  <si>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</si>
  <si>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</si>
  <si>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</si>
  <si>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</si>
  <si>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</si>
  <si>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</si>
  <si>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</si>
  <si>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ac059</t>
  </si>
  <si>
    <t>コアマガジン</t>
  </si>
  <si>
    <t>2P_対談風_わくドキ</t>
  </si>
  <si>
    <t>lp03_f</t>
  </si>
  <si>
    <t>実話BUNKA超タブー</t>
  </si>
  <si>
    <t>4C2P</t>
  </si>
  <si>
    <t>1月01日(火)</t>
  </si>
  <si>
    <t>ac060</t>
  </si>
  <si>
    <t>中面 前半</t>
  </si>
  <si>
    <t>空電</t>
  </si>
  <si>
    <t>ac061</t>
  </si>
  <si>
    <t>大洋図書</t>
  </si>
  <si>
    <t>臨増ナックルズDX</t>
  </si>
  <si>
    <t>1C2P</t>
  </si>
  <si>
    <t>1月15日(火)</t>
  </si>
  <si>
    <t>ac062</t>
  </si>
  <si>
    <t>雑誌 TOTAL</t>
  </si>
  <si>
    <t>●DVD 広告</t>
  </si>
  <si>
    <t>pw065</t>
  </si>
  <si>
    <t>一水社</t>
  </si>
  <si>
    <t>DVD漫画けんじ</t>
  </si>
  <si>
    <t>lp07</t>
  </si>
  <si>
    <t>本当にあったもっとみだらな話</t>
  </si>
  <si>
    <t>DVD袋裏4C</t>
  </si>
  <si>
    <t>1月17日(木)</t>
  </si>
  <si>
    <t>pw066</t>
  </si>
  <si>
    <t>pw067</t>
  </si>
  <si>
    <t>インフォメディア</t>
  </si>
  <si>
    <t>こんなところで…出さないで!!挿れないで!!覗かないで!!</t>
  </si>
  <si>
    <t>DVD対向4C1P</t>
  </si>
  <si>
    <t>1月29日(火)</t>
  </si>
  <si>
    <t>pw068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</si>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</sst>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125000</v>
      </c>
      <c r="E6" s="81">
        <v>75</v>
      </c>
      <c r="F6" s="81">
        <v>38</v>
      </c>
      <c r="G6" s="81">
        <v>53</v>
      </c>
      <c r="H6" s="91">
        <v>24</v>
      </c>
      <c r="I6" s="92">
        <v>1</v>
      </c>
      <c r="J6" s="145">
        <f>H6+I6</f>
        <v>25</v>
      </c>
      <c r="K6" s="82">
        <f>IFERROR(J6/G6,"-")</f>
        <v>0.47169811320755</v>
      </c>
      <c r="L6" s="81">
        <v>2</v>
      </c>
      <c r="M6" s="81">
        <v>8</v>
      </c>
      <c r="N6" s="82">
        <f>IFERROR(L6/J6,"-")</f>
        <v>0.08</v>
      </c>
      <c r="O6" s="83">
        <f>IFERROR(D6/J6,"-")</f>
        <v>5000</v>
      </c>
      <c r="P6" s="84">
        <v>8</v>
      </c>
      <c r="Q6" s="82">
        <f>IFERROR(P6/J6,"-")</f>
        <v>0.32</v>
      </c>
      <c r="R6" s="200">
        <v>551000</v>
      </c>
      <c r="S6" s="201">
        <f>IFERROR(R6/J6,"-")</f>
        <v>22040</v>
      </c>
      <c r="T6" s="201">
        <f>IFERROR(R6/P6,"-")</f>
        <v>68875</v>
      </c>
      <c r="U6" s="195">
        <f>IFERROR(R6-D6,"-")</f>
        <v>426000</v>
      </c>
      <c r="V6" s="85">
        <f>R6/D6</f>
        <v>4.408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150000</v>
      </c>
      <c r="E7" s="81">
        <v>395</v>
      </c>
      <c r="F7" s="81">
        <v>244</v>
      </c>
      <c r="G7" s="81">
        <v>206</v>
      </c>
      <c r="H7" s="91">
        <v>135</v>
      </c>
      <c r="I7" s="92">
        <v>1</v>
      </c>
      <c r="J7" s="145">
        <f>H7+I7</f>
        <v>136</v>
      </c>
      <c r="K7" s="82">
        <f>IFERROR(J7/G7,"-")</f>
        <v>0.66019417475728</v>
      </c>
      <c r="L7" s="81">
        <v>16</v>
      </c>
      <c r="M7" s="81">
        <v>30</v>
      </c>
      <c r="N7" s="82">
        <f>IFERROR(L7/J7,"-")</f>
        <v>0.11764705882353</v>
      </c>
      <c r="O7" s="83">
        <f>IFERROR(D7/J7,"-")</f>
        <v>1102.9411764706</v>
      </c>
      <c r="P7" s="84">
        <v>16</v>
      </c>
      <c r="Q7" s="82">
        <f>IFERROR(P7/J7,"-")</f>
        <v>0.11764705882353</v>
      </c>
      <c r="R7" s="200">
        <v>2970000</v>
      </c>
      <c r="S7" s="201">
        <f>IFERROR(R7/J7,"-")</f>
        <v>21838.235294118</v>
      </c>
      <c r="T7" s="201">
        <f>IFERROR(R7/P7,"-")</f>
        <v>185625</v>
      </c>
      <c r="U7" s="195">
        <f>IFERROR(R7-D7,"-")</f>
        <v>2820000</v>
      </c>
      <c r="V7" s="85">
        <f>R7/D7</f>
        <v>19.8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275000</v>
      </c>
      <c r="E10" s="41">
        <f>SUM(E6:E8)</f>
        <v>470</v>
      </c>
      <c r="F10" s="41">
        <f>SUM(F6:F8)</f>
        <v>282</v>
      </c>
      <c r="G10" s="41">
        <f>SUM(G6:G8)</f>
        <v>259</v>
      </c>
      <c r="H10" s="41">
        <f>SUM(H6:H8)</f>
        <v>159</v>
      </c>
      <c r="I10" s="41">
        <f>SUM(I6:I8)</f>
        <v>2</v>
      </c>
      <c r="J10" s="41">
        <f>SUM(J6:J8)</f>
        <v>161</v>
      </c>
      <c r="K10" s="42">
        <f>IFERROR(J10/G10,"-")</f>
        <v>0.62162162162162</v>
      </c>
      <c r="L10" s="78">
        <f>SUM(L6:L8)</f>
        <v>18</v>
      </c>
      <c r="M10" s="78">
        <f>SUM(M6:M8)</f>
        <v>38</v>
      </c>
      <c r="N10" s="42">
        <f>IFERROR(L10/J10,"-")</f>
        <v>0.11180124223602</v>
      </c>
      <c r="O10" s="43">
        <f>IFERROR(D10/J10,"-")</f>
        <v>1708.0745341615</v>
      </c>
      <c r="P10" s="44">
        <f>SUM(P6:P8)</f>
        <v>24</v>
      </c>
      <c r="Q10" s="42">
        <f>IFERROR(P10/J10,"-")</f>
        <v>0.14906832298137</v>
      </c>
      <c r="R10" s="45">
        <f>SUM(R6:R8)</f>
        <v>3521000</v>
      </c>
      <c r="S10" s="45">
        <f>IFERROR(R10/J10,"-")</f>
        <v>21869.565217391</v>
      </c>
      <c r="T10" s="45">
        <f>IFERROR(R10/P10,"-")</f>
        <v>146708.33333333</v>
      </c>
      <c r="U10" s="46">
        <f>SUM(U6:U8)</f>
        <v>3246000</v>
      </c>
      <c r="V10" s="47">
        <f>IFERROR(R10/D10,"-")</f>
        <v>12.803636363636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7.9272727272727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55000</v>
      </c>
      <c r="K6" s="81">
        <v>4</v>
      </c>
      <c r="L6" s="81">
        <v>0</v>
      </c>
      <c r="M6" s="81">
        <v>18</v>
      </c>
      <c r="N6" s="91">
        <v>4</v>
      </c>
      <c r="O6" s="92">
        <v>0</v>
      </c>
      <c r="P6" s="93">
        <f>N6+O6</f>
        <v>4</v>
      </c>
      <c r="Q6" s="82">
        <f>IFERROR(P6/M6,"-")</f>
        <v>0.22222222222222</v>
      </c>
      <c r="R6" s="81">
        <v>1</v>
      </c>
      <c r="S6" s="81">
        <v>1</v>
      </c>
      <c r="T6" s="82">
        <f>IFERROR(S6/(O6+P6),"-")</f>
        <v>0.25</v>
      </c>
      <c r="U6" s="182">
        <f>IFERROR(J6/SUM(P6:P7),"-")</f>
        <v>3666.6666666667</v>
      </c>
      <c r="V6" s="84">
        <v>2</v>
      </c>
      <c r="W6" s="82">
        <f>IF(P6=0,"-",V6/P6)</f>
        <v>0.5</v>
      </c>
      <c r="X6" s="186">
        <v>29000</v>
      </c>
      <c r="Y6" s="187">
        <f>IFERROR(X6/P6,"-")</f>
        <v>7250</v>
      </c>
      <c r="Z6" s="187">
        <f>IFERROR(X6/V6,"-")</f>
        <v>14500</v>
      </c>
      <c r="AA6" s="188">
        <f>SUM(X6:X7)-SUM(J6:J7)</f>
        <v>381000</v>
      </c>
      <c r="AB6" s="85">
        <f>SUM(X6:X7)/SUM(J6:J7)</f>
        <v>7.9272727272727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0.25</v>
      </c>
      <c r="BG6" s="112">
        <v>1</v>
      </c>
      <c r="BH6" s="114">
        <f>IFERROR(BG6/BE6,"-")</f>
        <v>1</v>
      </c>
      <c r="BI6" s="115">
        <v>13000</v>
      </c>
      <c r="BJ6" s="116">
        <f>IFERROR(BI6/BE6,"-")</f>
        <v>13000</v>
      </c>
      <c r="BK6" s="117"/>
      <c r="BL6" s="117"/>
      <c r="BM6" s="117">
        <v>1</v>
      </c>
      <c r="BN6" s="119">
        <v>1</v>
      </c>
      <c r="BO6" s="120">
        <f>IF(P6=0,"",IF(BN6=0,"",(BN6/P6)))</f>
        <v>0.25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0.25</v>
      </c>
      <c r="BY6" s="128">
        <v>1</v>
      </c>
      <c r="BZ6" s="129">
        <f>IFERROR(BY6/BW6,"-")</f>
        <v>1</v>
      </c>
      <c r="CA6" s="130">
        <v>16000</v>
      </c>
      <c r="CB6" s="131">
        <f>IFERROR(CA6/BW6,"-")</f>
        <v>16000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29000</v>
      </c>
      <c r="CQ6" s="141">
        <v>16000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 t="s">
        <v>69</v>
      </c>
      <c r="D7" s="203"/>
      <c r="E7" s="203"/>
      <c r="F7" s="203" t="s">
        <v>70</v>
      </c>
      <c r="G7" s="203"/>
      <c r="H7" s="90"/>
      <c r="I7" s="90"/>
      <c r="J7" s="188"/>
      <c r="K7" s="81">
        <v>41</v>
      </c>
      <c r="L7" s="81">
        <v>28</v>
      </c>
      <c r="M7" s="81">
        <v>4</v>
      </c>
      <c r="N7" s="91">
        <v>10</v>
      </c>
      <c r="O7" s="92">
        <v>1</v>
      </c>
      <c r="P7" s="93">
        <f>N7+O7</f>
        <v>11</v>
      </c>
      <c r="Q7" s="82">
        <f>IFERROR(P7/M7,"-")</f>
        <v>2.75</v>
      </c>
      <c r="R7" s="81">
        <v>1</v>
      </c>
      <c r="S7" s="81">
        <v>2</v>
      </c>
      <c r="T7" s="82">
        <f>IFERROR(S7/(O7+P7),"-")</f>
        <v>0.16666666666667</v>
      </c>
      <c r="U7" s="182"/>
      <c r="V7" s="84">
        <v>4</v>
      </c>
      <c r="W7" s="82">
        <f>IF(P7=0,"-",V7/P7)</f>
        <v>0.36363636363636</v>
      </c>
      <c r="X7" s="186">
        <v>407000</v>
      </c>
      <c r="Y7" s="187">
        <f>IFERROR(X7/P7,"-")</f>
        <v>37000</v>
      </c>
      <c r="Z7" s="187">
        <f>IFERROR(X7/V7,"-")</f>
        <v>101750</v>
      </c>
      <c r="AA7" s="188"/>
      <c r="AB7" s="85"/>
      <c r="AC7" s="79"/>
      <c r="AD7" s="94">
        <v>1</v>
      </c>
      <c r="AE7" s="95">
        <f>IF(P7=0,"",IF(AD7=0,"",(AD7/P7)))</f>
        <v>0.090909090909091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0.090909090909091</v>
      </c>
      <c r="AX7" s="106">
        <v>1</v>
      </c>
      <c r="AY7" s="108">
        <f>IFERROR(AX7/AV7,"-")</f>
        <v>1</v>
      </c>
      <c r="AZ7" s="109">
        <v>240000</v>
      </c>
      <c r="BA7" s="110">
        <f>IFERROR(AZ7/AV7,"-")</f>
        <v>240000</v>
      </c>
      <c r="BB7" s="111"/>
      <c r="BC7" s="111"/>
      <c r="BD7" s="111">
        <v>1</v>
      </c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0.36363636363636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0.36363636363636</v>
      </c>
      <c r="BY7" s="128">
        <v>3</v>
      </c>
      <c r="BZ7" s="129">
        <f>IFERROR(BY7/BW7,"-")</f>
        <v>0.75</v>
      </c>
      <c r="CA7" s="130">
        <v>167000</v>
      </c>
      <c r="CB7" s="131">
        <f>IFERROR(CA7/BW7,"-")</f>
        <v>41750</v>
      </c>
      <c r="CC7" s="132"/>
      <c r="CD7" s="132">
        <v>1</v>
      </c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407000</v>
      </c>
      <c r="CQ7" s="141">
        <v>240000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1.6428571428571</v>
      </c>
      <c r="B8" s="203" t="s">
        <v>71</v>
      </c>
      <c r="C8" s="203" t="s">
        <v>72</v>
      </c>
      <c r="D8" s="203" t="s">
        <v>63</v>
      </c>
      <c r="E8" s="203"/>
      <c r="F8" s="203" t="s">
        <v>64</v>
      </c>
      <c r="G8" s="203" t="s">
        <v>73</v>
      </c>
      <c r="H8" s="90" t="s">
        <v>74</v>
      </c>
      <c r="I8" s="90" t="s">
        <v>75</v>
      </c>
      <c r="J8" s="188">
        <v>70000</v>
      </c>
      <c r="K8" s="81">
        <v>15</v>
      </c>
      <c r="L8" s="81">
        <v>0</v>
      </c>
      <c r="M8" s="81">
        <v>31</v>
      </c>
      <c r="N8" s="91">
        <v>8</v>
      </c>
      <c r="O8" s="92">
        <v>0</v>
      </c>
      <c r="P8" s="93">
        <f>N8+O8</f>
        <v>8</v>
      </c>
      <c r="Q8" s="82">
        <f>IFERROR(P8/M8,"-")</f>
        <v>0.25806451612903</v>
      </c>
      <c r="R8" s="81">
        <v>0</v>
      </c>
      <c r="S8" s="81">
        <v>4</v>
      </c>
      <c r="T8" s="82">
        <f>IFERROR(S8/(O8+P8),"-")</f>
        <v>0.5</v>
      </c>
      <c r="U8" s="182">
        <f>IFERROR(J8/SUM(P8:P9),"-")</f>
        <v>7000</v>
      </c>
      <c r="V8" s="84">
        <v>1</v>
      </c>
      <c r="W8" s="82">
        <f>IF(P8=0,"-",V8/P8)</f>
        <v>0.125</v>
      </c>
      <c r="X8" s="186">
        <v>3000</v>
      </c>
      <c r="Y8" s="187">
        <f>IFERROR(X8/P8,"-")</f>
        <v>375</v>
      </c>
      <c r="Z8" s="187">
        <f>IFERROR(X8/V8,"-")</f>
        <v>3000</v>
      </c>
      <c r="AA8" s="188">
        <f>SUM(X8:X9)-SUM(J8:J9)</f>
        <v>45000</v>
      </c>
      <c r="AB8" s="85">
        <f>SUM(X8:X9)/SUM(J8:J9)</f>
        <v>1.6428571428571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4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0.125</v>
      </c>
      <c r="BP8" s="121">
        <v>1</v>
      </c>
      <c r="BQ8" s="122">
        <f>IFERROR(BP8/BN8,"-")</f>
        <v>1</v>
      </c>
      <c r="BR8" s="123">
        <v>3000</v>
      </c>
      <c r="BS8" s="124">
        <f>IFERROR(BR8/BN8,"-")</f>
        <v>3000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3000</v>
      </c>
      <c r="CQ8" s="141">
        <v>3000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 t="s">
        <v>69</v>
      </c>
      <c r="D9" s="203"/>
      <c r="E9" s="203"/>
      <c r="F9" s="203" t="s">
        <v>70</v>
      </c>
      <c r="G9" s="203"/>
      <c r="H9" s="90"/>
      <c r="I9" s="90"/>
      <c r="J9" s="188"/>
      <c r="K9" s="81">
        <v>15</v>
      </c>
      <c r="L9" s="81">
        <v>10</v>
      </c>
      <c r="M9" s="81">
        <v>0</v>
      </c>
      <c r="N9" s="91">
        <v>2</v>
      </c>
      <c r="O9" s="92">
        <v>0</v>
      </c>
      <c r="P9" s="93">
        <f>N9+O9</f>
        <v>2</v>
      </c>
      <c r="Q9" s="82" t="str">
        <f>IFERROR(P9/M9,"-")</f>
        <v>-</v>
      </c>
      <c r="R9" s="81">
        <v>0</v>
      </c>
      <c r="S9" s="81">
        <v>1</v>
      </c>
      <c r="T9" s="82">
        <f>IFERROR(S9/(O9+P9),"-")</f>
        <v>0.5</v>
      </c>
      <c r="U9" s="182"/>
      <c r="V9" s="84">
        <v>1</v>
      </c>
      <c r="W9" s="82">
        <f>IF(P9=0,"-",V9/P9)</f>
        <v>0.5</v>
      </c>
      <c r="X9" s="186">
        <v>112000</v>
      </c>
      <c r="Y9" s="187">
        <f>IFERROR(X9/P9,"-")</f>
        <v>56000</v>
      </c>
      <c r="Z9" s="187">
        <f>IFERROR(X9/V9,"-")</f>
        <v>112000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112000</v>
      </c>
      <c r="CB9" s="131">
        <f>IFERROR(CA9/BW9,"-")</f>
        <v>112000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112000</v>
      </c>
      <c r="CQ9" s="141">
        <v>112000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4.408</v>
      </c>
      <c r="B12" s="39"/>
      <c r="C12" s="39"/>
      <c r="D12" s="39"/>
      <c r="E12" s="39"/>
      <c r="F12" s="39"/>
      <c r="G12" s="40" t="s">
        <v>77</v>
      </c>
      <c r="H12" s="40"/>
      <c r="I12" s="40"/>
      <c r="J12" s="190">
        <f>SUM(J6:J11)</f>
        <v>125000</v>
      </c>
      <c r="K12" s="41">
        <f>SUM(K6:K11)</f>
        <v>75</v>
      </c>
      <c r="L12" s="41">
        <f>SUM(L6:L11)</f>
        <v>38</v>
      </c>
      <c r="M12" s="41">
        <f>SUM(M6:M11)</f>
        <v>53</v>
      </c>
      <c r="N12" s="41">
        <f>SUM(N6:N11)</f>
        <v>24</v>
      </c>
      <c r="O12" s="41">
        <f>SUM(O6:O11)</f>
        <v>1</v>
      </c>
      <c r="P12" s="41">
        <f>SUM(P6:P11)</f>
        <v>25</v>
      </c>
      <c r="Q12" s="42">
        <f>IFERROR(P12/M12,"-")</f>
        <v>0.47169811320755</v>
      </c>
      <c r="R12" s="78">
        <f>SUM(R6:R11)</f>
        <v>2</v>
      </c>
      <c r="S12" s="78">
        <f>SUM(S6:S11)</f>
        <v>8</v>
      </c>
      <c r="T12" s="42">
        <f>IFERROR(R12/P12,"-")</f>
        <v>0.08</v>
      </c>
      <c r="U12" s="184">
        <f>IFERROR(J12/P12,"-")</f>
        <v>5000</v>
      </c>
      <c r="V12" s="44">
        <f>SUM(V6:V11)</f>
        <v>8</v>
      </c>
      <c r="W12" s="42">
        <f>IFERROR(V12/P12,"-")</f>
        <v>0.32</v>
      </c>
      <c r="X12" s="190">
        <f>SUM(X6:X11)</f>
        <v>551000</v>
      </c>
      <c r="Y12" s="190">
        <f>IFERROR(X12/P12,"-")</f>
        <v>22040</v>
      </c>
      <c r="Z12" s="190">
        <f>IFERROR(X12/V12,"-")</f>
        <v>68875</v>
      </c>
      <c r="AA12" s="190">
        <f>X12-J12</f>
        <v>426000</v>
      </c>
      <c r="AB12" s="47">
        <f>X12/J12</f>
        <v>4.408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78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17.226666666667</v>
      </c>
      <c r="B6" s="203" t="s">
        <v>79</v>
      </c>
      <c r="C6" s="203" t="s">
        <v>80</v>
      </c>
      <c r="D6" s="203" t="s">
        <v>81</v>
      </c>
      <c r="E6" s="203"/>
      <c r="F6" s="203" t="s">
        <v>82</v>
      </c>
      <c r="G6" s="203" t="s">
        <v>83</v>
      </c>
      <c r="H6" s="90" t="s">
        <v>84</v>
      </c>
      <c r="I6" s="90" t="s">
        <v>85</v>
      </c>
      <c r="J6" s="188">
        <v>75000</v>
      </c>
      <c r="K6" s="81">
        <v>23</v>
      </c>
      <c r="L6" s="81">
        <v>0</v>
      </c>
      <c r="M6" s="81">
        <v>89</v>
      </c>
      <c r="N6" s="91">
        <v>8</v>
      </c>
      <c r="O6" s="92">
        <v>0</v>
      </c>
      <c r="P6" s="93">
        <f>N6+O6</f>
        <v>8</v>
      </c>
      <c r="Q6" s="82">
        <f>IFERROR(P6/M6,"-")</f>
        <v>0.089887640449438</v>
      </c>
      <c r="R6" s="81">
        <v>2</v>
      </c>
      <c r="S6" s="81">
        <v>2</v>
      </c>
      <c r="T6" s="82">
        <f>IFERROR(S6/(O6+P6),"-")</f>
        <v>0.25</v>
      </c>
      <c r="U6" s="182">
        <f>IFERROR(J6/SUM(P6:P7),"-")</f>
        <v>892.85714285714</v>
      </c>
      <c r="V6" s="84">
        <v>3</v>
      </c>
      <c r="W6" s="82">
        <f>IF(P6=0,"-",V6/P6)</f>
        <v>0.375</v>
      </c>
      <c r="X6" s="186">
        <v>160000</v>
      </c>
      <c r="Y6" s="187">
        <f>IFERROR(X6/P6,"-")</f>
        <v>20000</v>
      </c>
      <c r="Z6" s="187">
        <f>IFERROR(X6/V6,"-")</f>
        <v>53333.333333333</v>
      </c>
      <c r="AA6" s="188">
        <f>SUM(X6:X7)-SUM(J6:J7)</f>
        <v>1217000</v>
      </c>
      <c r="AB6" s="85">
        <f>SUM(X6:X7)/SUM(J6:J7)</f>
        <v>17.226666666667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0.75</v>
      </c>
      <c r="BP6" s="121">
        <v>3</v>
      </c>
      <c r="BQ6" s="122">
        <f>IFERROR(BP6/BN6,"-")</f>
        <v>0.5</v>
      </c>
      <c r="BR6" s="123">
        <v>160000</v>
      </c>
      <c r="BS6" s="124">
        <f>IFERROR(BR6/BN6,"-")</f>
        <v>26666.666666667</v>
      </c>
      <c r="BT6" s="125">
        <v>2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160000</v>
      </c>
      <c r="CQ6" s="141">
        <v>148000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86</v>
      </c>
      <c r="C7" s="203"/>
      <c r="D7" s="203"/>
      <c r="E7" s="203"/>
      <c r="F7" s="203" t="s">
        <v>70</v>
      </c>
      <c r="G7" s="203"/>
      <c r="H7" s="90"/>
      <c r="I7" s="90"/>
      <c r="J7" s="188"/>
      <c r="K7" s="81">
        <v>237</v>
      </c>
      <c r="L7" s="81">
        <v>150</v>
      </c>
      <c r="M7" s="81">
        <v>40</v>
      </c>
      <c r="N7" s="91">
        <v>76</v>
      </c>
      <c r="O7" s="92">
        <v>0</v>
      </c>
      <c r="P7" s="93">
        <f>N7+O7</f>
        <v>76</v>
      </c>
      <c r="Q7" s="82">
        <f>IFERROR(P7/M7,"-")</f>
        <v>1.9</v>
      </c>
      <c r="R7" s="81">
        <v>4</v>
      </c>
      <c r="S7" s="81">
        <v>17</v>
      </c>
      <c r="T7" s="82">
        <f>IFERROR(S7/(O7+P7),"-")</f>
        <v>0.22368421052632</v>
      </c>
      <c r="U7" s="182"/>
      <c r="V7" s="84">
        <v>5</v>
      </c>
      <c r="W7" s="82">
        <f>IF(P7=0,"-",V7/P7)</f>
        <v>0.065789473684211</v>
      </c>
      <c r="X7" s="186">
        <v>1132000</v>
      </c>
      <c r="Y7" s="187">
        <f>IFERROR(X7/P7,"-")</f>
        <v>14894.736842105</v>
      </c>
      <c r="Z7" s="187">
        <f>IFERROR(X7/V7,"-")</f>
        <v>226400</v>
      </c>
      <c r="AA7" s="188"/>
      <c r="AB7" s="85"/>
      <c r="AC7" s="79"/>
      <c r="AD7" s="94">
        <v>5</v>
      </c>
      <c r="AE7" s="95">
        <f>IF(P7=0,"",IF(AD7=0,"",(AD7/P7)))</f>
        <v>0.065789473684211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6</v>
      </c>
      <c r="AN7" s="101">
        <f>IF(P7=0,"",IF(AM7=0,"",(AM7/P7)))</f>
        <v>0.078947368421053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8</v>
      </c>
      <c r="AW7" s="107">
        <f>IF(P7=0,"",IF(AV7=0,"",(AV7/P7)))</f>
        <v>0.10526315789474</v>
      </c>
      <c r="AX7" s="106">
        <v>1</v>
      </c>
      <c r="AY7" s="108">
        <f>IFERROR(AX7/AV7,"-")</f>
        <v>0.125</v>
      </c>
      <c r="AZ7" s="109">
        <v>35000</v>
      </c>
      <c r="BA7" s="110">
        <f>IFERROR(AZ7/AV7,"-")</f>
        <v>4375</v>
      </c>
      <c r="BB7" s="111"/>
      <c r="BC7" s="111"/>
      <c r="BD7" s="111">
        <v>1</v>
      </c>
      <c r="BE7" s="112">
        <v>19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23</v>
      </c>
      <c r="BO7" s="120">
        <f>IF(P7=0,"",IF(BN7=0,"",(BN7/P7)))</f>
        <v>0.30263157894737</v>
      </c>
      <c r="BP7" s="121">
        <v>1</v>
      </c>
      <c r="BQ7" s="122">
        <f>IFERROR(BP7/BN7,"-")</f>
        <v>0.043478260869565</v>
      </c>
      <c r="BR7" s="123">
        <v>275000</v>
      </c>
      <c r="BS7" s="124">
        <f>IFERROR(BR7/BN7,"-")</f>
        <v>11956.52173913</v>
      </c>
      <c r="BT7" s="125"/>
      <c r="BU7" s="125"/>
      <c r="BV7" s="125">
        <v>1</v>
      </c>
      <c r="BW7" s="126">
        <v>14</v>
      </c>
      <c r="BX7" s="127">
        <f>IF(P7=0,"",IF(BW7=0,"",(BW7/P7)))</f>
        <v>0.18421052631579</v>
      </c>
      <c r="BY7" s="128">
        <v>3</v>
      </c>
      <c r="BZ7" s="129">
        <f>IFERROR(BY7/BW7,"-")</f>
        <v>0.21428571428571</v>
      </c>
      <c r="CA7" s="130">
        <v>822000</v>
      </c>
      <c r="CB7" s="131">
        <f>IFERROR(CA7/BW7,"-")</f>
        <v>58714.285714286</v>
      </c>
      <c r="CC7" s="132"/>
      <c r="CD7" s="132"/>
      <c r="CE7" s="132">
        <v>3</v>
      </c>
      <c r="CF7" s="133">
        <v>1</v>
      </c>
      <c r="CG7" s="134">
        <f>IF(P7=0,"",IF(CF7=0,"",(CF7/P7)))</f>
        <v>0.013157894736842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5</v>
      </c>
      <c r="CP7" s="141">
        <v>1132000</v>
      </c>
      <c r="CQ7" s="141">
        <v>347000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22.373333333333</v>
      </c>
      <c r="B8" s="203" t="s">
        <v>87</v>
      </c>
      <c r="C8" s="203" t="s">
        <v>88</v>
      </c>
      <c r="D8" s="203" t="s">
        <v>81</v>
      </c>
      <c r="E8" s="203"/>
      <c r="F8" s="203" t="s">
        <v>82</v>
      </c>
      <c r="G8" s="203" t="s">
        <v>89</v>
      </c>
      <c r="H8" s="90" t="s">
        <v>90</v>
      </c>
      <c r="I8" s="90" t="s">
        <v>91</v>
      </c>
      <c r="J8" s="188">
        <v>75000</v>
      </c>
      <c r="K8" s="81">
        <v>16</v>
      </c>
      <c r="L8" s="81">
        <v>0</v>
      </c>
      <c r="M8" s="81">
        <v>59</v>
      </c>
      <c r="N8" s="91">
        <v>7</v>
      </c>
      <c r="O8" s="92">
        <v>0</v>
      </c>
      <c r="P8" s="93">
        <f>N8+O8</f>
        <v>7</v>
      </c>
      <c r="Q8" s="82">
        <f>IFERROR(P8/M8,"-")</f>
        <v>0.11864406779661</v>
      </c>
      <c r="R8" s="81">
        <v>1</v>
      </c>
      <c r="S8" s="81">
        <v>4</v>
      </c>
      <c r="T8" s="82">
        <f>IFERROR(S8/(O8+P8),"-")</f>
        <v>0.57142857142857</v>
      </c>
      <c r="U8" s="182">
        <f>IFERROR(J8/SUM(P8:P9),"-")</f>
        <v>1442.3076923077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1603000</v>
      </c>
      <c r="AB8" s="85">
        <f>SUM(X8:X9)/SUM(J8:J9)</f>
        <v>22.373333333333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0.14285714285714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3</v>
      </c>
      <c r="AW8" s="107">
        <f>IF(P8=0,"",IF(AV8=0,"",(AV8/P8)))</f>
        <v>0.42857142857143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0.14285714285714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92</v>
      </c>
      <c r="C9" s="203"/>
      <c r="D9" s="203"/>
      <c r="E9" s="203"/>
      <c r="F9" s="203" t="s">
        <v>70</v>
      </c>
      <c r="G9" s="203"/>
      <c r="H9" s="90"/>
      <c r="I9" s="90"/>
      <c r="J9" s="188"/>
      <c r="K9" s="81">
        <v>119</v>
      </c>
      <c r="L9" s="81">
        <v>94</v>
      </c>
      <c r="M9" s="81">
        <v>18</v>
      </c>
      <c r="N9" s="91">
        <v>44</v>
      </c>
      <c r="O9" s="92">
        <v>1</v>
      </c>
      <c r="P9" s="93">
        <f>N9+O9</f>
        <v>45</v>
      </c>
      <c r="Q9" s="82">
        <f>IFERROR(P9/M9,"-")</f>
        <v>2.5</v>
      </c>
      <c r="R9" s="81">
        <v>9</v>
      </c>
      <c r="S9" s="81">
        <v>7</v>
      </c>
      <c r="T9" s="82">
        <f>IFERROR(S9/(O9+P9),"-")</f>
        <v>0.15217391304348</v>
      </c>
      <c r="U9" s="182"/>
      <c r="V9" s="84">
        <v>8</v>
      </c>
      <c r="W9" s="82">
        <f>IF(P9=0,"-",V9/P9)</f>
        <v>0.17777777777778</v>
      </c>
      <c r="X9" s="186">
        <v>1678000</v>
      </c>
      <c r="Y9" s="187">
        <f>IFERROR(X9/P9,"-")</f>
        <v>37288.888888889</v>
      </c>
      <c r="Z9" s="187">
        <f>IFERROR(X9/V9,"-")</f>
        <v>209750</v>
      </c>
      <c r="AA9" s="188"/>
      <c r="AB9" s="85"/>
      <c r="AC9" s="79"/>
      <c r="AD9" s="94">
        <v>8</v>
      </c>
      <c r="AE9" s="95">
        <f>IF(P9=0,"",IF(AD9=0,"",(AD9/P9)))</f>
        <v>0.17777777777778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3</v>
      </c>
      <c r="AN9" s="101">
        <f>IF(P9=0,"",IF(AM9=0,"",(AM9/P9)))</f>
        <v>0.066666666666667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5</v>
      </c>
      <c r="AW9" s="107">
        <f>IF(P9=0,"",IF(AV9=0,"",(AV9/P9)))</f>
        <v>0.11111111111111</v>
      </c>
      <c r="AX9" s="106">
        <v>1</v>
      </c>
      <c r="AY9" s="108">
        <f>IFERROR(AX9/AV9,"-")</f>
        <v>0.2</v>
      </c>
      <c r="AZ9" s="109">
        <v>45000</v>
      </c>
      <c r="BA9" s="110">
        <f>IFERROR(AZ9/AV9,"-")</f>
        <v>9000</v>
      </c>
      <c r="BB9" s="111"/>
      <c r="BC9" s="111"/>
      <c r="BD9" s="111">
        <v>1</v>
      </c>
      <c r="BE9" s="112">
        <v>11</v>
      </c>
      <c r="BF9" s="113">
        <f>IF(P9=0,"",IF(BE9=0,"",(BE9/P9)))</f>
        <v>0.24444444444444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17</v>
      </c>
      <c r="BO9" s="120">
        <f>IF(P9=0,"",IF(BN9=0,"",(BN9/P9)))</f>
        <v>0.37777777777778</v>
      </c>
      <c r="BP9" s="121">
        <v>6</v>
      </c>
      <c r="BQ9" s="122">
        <f>IFERROR(BP9/BN9,"-")</f>
        <v>0.35294117647059</v>
      </c>
      <c r="BR9" s="123">
        <v>1573000</v>
      </c>
      <c r="BS9" s="124">
        <f>IFERROR(BR9/BN9,"-")</f>
        <v>92529.411764706</v>
      </c>
      <c r="BT9" s="125"/>
      <c r="BU9" s="125"/>
      <c r="BV9" s="125">
        <v>6</v>
      </c>
      <c r="BW9" s="126">
        <v>1</v>
      </c>
      <c r="BX9" s="127">
        <f>IF(P9=0,"",IF(BW9=0,"",(BW9/P9)))</f>
        <v>0.022222222222222</v>
      </c>
      <c r="BY9" s="128">
        <v>1</v>
      </c>
      <c r="BZ9" s="129">
        <f>IFERROR(BY9/BW9,"-")</f>
        <v>1</v>
      </c>
      <c r="CA9" s="130">
        <v>60000</v>
      </c>
      <c r="CB9" s="131">
        <f>IFERROR(CA9/BW9,"-")</f>
        <v>60000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8</v>
      </c>
      <c r="CP9" s="141">
        <v>1678000</v>
      </c>
      <c r="CQ9" s="141">
        <v>730000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19.8</v>
      </c>
      <c r="B12" s="39"/>
      <c r="C12" s="39"/>
      <c r="D12" s="39"/>
      <c r="E12" s="39"/>
      <c r="F12" s="39"/>
      <c r="G12" s="40" t="s">
        <v>93</v>
      </c>
      <c r="H12" s="40"/>
      <c r="I12" s="40"/>
      <c r="J12" s="190">
        <f>SUM(J6:J11)</f>
        <v>150000</v>
      </c>
      <c r="K12" s="41">
        <f>SUM(K6:K11)</f>
        <v>395</v>
      </c>
      <c r="L12" s="41">
        <f>SUM(L6:L11)</f>
        <v>244</v>
      </c>
      <c r="M12" s="41">
        <f>SUM(M6:M11)</f>
        <v>206</v>
      </c>
      <c r="N12" s="41">
        <f>SUM(N6:N11)</f>
        <v>135</v>
      </c>
      <c r="O12" s="41">
        <f>SUM(O6:O11)</f>
        <v>1</v>
      </c>
      <c r="P12" s="41">
        <f>SUM(P6:P11)</f>
        <v>136</v>
      </c>
      <c r="Q12" s="42">
        <f>IFERROR(P12/M12,"-")</f>
        <v>0.66019417475728</v>
      </c>
      <c r="R12" s="78">
        <f>SUM(R6:R11)</f>
        <v>16</v>
      </c>
      <c r="S12" s="78">
        <f>SUM(S6:S11)</f>
        <v>30</v>
      </c>
      <c r="T12" s="42">
        <f>IFERROR(R12/P12,"-")</f>
        <v>0.11764705882353</v>
      </c>
      <c r="U12" s="184">
        <f>IFERROR(J12/P12,"-")</f>
        <v>1102.9411764706</v>
      </c>
      <c r="V12" s="44">
        <f>SUM(V6:V11)</f>
        <v>16</v>
      </c>
      <c r="W12" s="42">
        <f>IFERROR(V12/P12,"-")</f>
        <v>0.11764705882353</v>
      </c>
      <c r="X12" s="190">
        <f>SUM(X6:X11)</f>
        <v>2970000</v>
      </c>
      <c r="Y12" s="190">
        <f>IFERROR(X12/P12,"-")</f>
        <v>21838.235294118</v>
      </c>
      <c r="Z12" s="190">
        <f>IFERROR(X12/V12,"-")</f>
        <v>185625</v>
      </c>
      <c r="AA12" s="190">
        <f>X12-J12</f>
        <v>2820000</v>
      </c>
      <c r="AB12" s="47">
        <f>X12/J12</f>
        <v>19.8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