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<sst xmlns="http://schemas.openxmlformats.org/spreadsheetml/2006/main" uniqueCount="81">
  <si>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</si>
  <si>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</si>
  <si>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</si>
  <si>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</si>
  <si>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</si>
  <si>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</si>
  <si>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</si>
  <si>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</si>
  <si>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</si>
  <si>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</si>
  <si>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</si>
  <si>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</si>
  <si>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</si>
  <si>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</si>
  <si>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</si>
  <si>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</si>
  <si>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</si>
  <si>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</si>
  <si>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</si>
  <si>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</si>
  <si>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</si>
  <si>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</si>
  <si>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</si>
  <si>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</si>
  <si>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</si>
  <si>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</si>
  <si>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</si>
  <si>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</si>
  <si>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</si>
  <si>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</si>
  <si>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</si>
  <si>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</si>
  <si>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</si>
  <si>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</si>
  <si>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</si>
  <si>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</si>
  <si>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</si>
  <si>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</si>
  <si>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</si>
  <si>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</si>
  <si>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</si>
  <si>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</si>
  <si>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</si>
  <si>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</si>
  <si>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</si>
  <si>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</si>
  <si>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</si>
  <si>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</si>
  <si>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</si>
  <si>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</si>
  <si>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</si>
  <si>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</si>
  <si>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</si>
  <si>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</si>
  <si>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</si>
  <si>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</si>
  <si>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</si>
  <si>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</si>
  <si>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</si>
  <si>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</si>
  <si>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</si>
  <si>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hv065</t>
  </si>
  <si>
    <t>いろいろ</t>
  </si>
  <si>
    <t>企画枠_艶堂しほりさんメイン003_パートナー</t>
  </si>
  <si>
    <t>lp01</t>
  </si>
  <si>
    <t>実話カタログ企画</t>
  </si>
  <si>
    <t>1C5P</t>
  </si>
  <si>
    <t>8月01日(月)</t>
  </si>
  <si>
    <t>hv066</t>
  </si>
  <si>
    <t>空電</t>
  </si>
  <si>
    <t>雑誌 TOTAL</t>
  </si>
  <si>
    <t>●DVD 広告</t>
  </si>
  <si>
    <t>vm077</t>
  </si>
  <si>
    <t>文友舎</t>
  </si>
  <si>
    <t>DVDパス_空電説明</t>
  </si>
  <si>
    <t>毎月売</t>
  </si>
  <si>
    <t>EXCITING MAX!SPECIAL</t>
  </si>
  <si>
    <t>DVD袋裏1C+コンテンツ枠</t>
  </si>
  <si>
    <t>8月10日(水)</t>
  </si>
  <si>
    <t>vm078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</si>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</sst>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60000</v>
      </c>
      <c r="E6" s="81">
        <v>291</v>
      </c>
      <c r="F6" s="81">
        <v>138</v>
      </c>
      <c r="G6" s="81">
        <v>305</v>
      </c>
      <c r="H6" s="91">
        <v>63</v>
      </c>
      <c r="I6" s="92">
        <v>1</v>
      </c>
      <c r="J6" s="145">
        <f>H6+I6</f>
        <v>64</v>
      </c>
      <c r="K6" s="82">
        <f>IFERROR(J6/G6,"-")</f>
        <v>0.20983606557377</v>
      </c>
      <c r="L6" s="81">
        <v>5</v>
      </c>
      <c r="M6" s="81">
        <v>10</v>
      </c>
      <c r="N6" s="82">
        <f>IFERROR(L6/J6,"-")</f>
        <v>0.078125</v>
      </c>
      <c r="O6" s="83">
        <f>IFERROR(D6/J6,"-")</f>
        <v>937.5</v>
      </c>
      <c r="P6" s="84">
        <v>3</v>
      </c>
      <c r="Q6" s="82">
        <f>IFERROR(P6/J6,"-")</f>
        <v>0.046875</v>
      </c>
      <c r="R6" s="200">
        <v>1209000</v>
      </c>
      <c r="S6" s="201">
        <f>IFERROR(R6/J6,"-")</f>
        <v>18890.625</v>
      </c>
      <c r="T6" s="201">
        <f>IFERROR(R6/P6,"-")</f>
        <v>403000</v>
      </c>
      <c r="U6" s="195">
        <f>IFERROR(R6-D6,"-")</f>
        <v>1149000</v>
      </c>
      <c r="V6" s="85">
        <f>R6/D6</f>
        <v>20.15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460</v>
      </c>
      <c r="F7" s="81">
        <v>211</v>
      </c>
      <c r="G7" s="81">
        <v>604</v>
      </c>
      <c r="H7" s="91">
        <v>142</v>
      </c>
      <c r="I7" s="92">
        <v>3</v>
      </c>
      <c r="J7" s="145">
        <f>H7+I7</f>
        <v>145</v>
      </c>
      <c r="K7" s="82">
        <f>IFERROR(J7/G7,"-")</f>
        <v>0.24006622516556</v>
      </c>
      <c r="L7" s="81">
        <v>6</v>
      </c>
      <c r="M7" s="81">
        <v>28</v>
      </c>
      <c r="N7" s="82">
        <f>IFERROR(L7/J7,"-")</f>
        <v>0.041379310344828</v>
      </c>
      <c r="O7" s="83">
        <f>IFERROR(D7/J7,"-")</f>
        <v>862.06896551724</v>
      </c>
      <c r="P7" s="84">
        <v>3</v>
      </c>
      <c r="Q7" s="82">
        <f>IFERROR(P7/J7,"-")</f>
        <v>0.020689655172414</v>
      </c>
      <c r="R7" s="200">
        <v>310000</v>
      </c>
      <c r="S7" s="201">
        <f>IFERROR(R7/J7,"-")</f>
        <v>2137.9310344828</v>
      </c>
      <c r="T7" s="201">
        <f>IFERROR(R7/P7,"-")</f>
        <v>103333.33333333</v>
      </c>
      <c r="U7" s="195">
        <f>IFERROR(R7-D7,"-")</f>
        <v>185000</v>
      </c>
      <c r="V7" s="85">
        <f>R7/D7</f>
        <v>2.48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185000</v>
      </c>
      <c r="E10" s="41">
        <f>SUM(E6:E8)</f>
        <v>751</v>
      </c>
      <c r="F10" s="41">
        <f>SUM(F6:F8)</f>
        <v>349</v>
      </c>
      <c r="G10" s="41">
        <f>SUM(G6:G8)</f>
        <v>909</v>
      </c>
      <c r="H10" s="41">
        <f>SUM(H6:H8)</f>
        <v>205</v>
      </c>
      <c r="I10" s="41">
        <f>SUM(I6:I8)</f>
        <v>4</v>
      </c>
      <c r="J10" s="41">
        <f>SUM(J6:J8)</f>
        <v>209</v>
      </c>
      <c r="K10" s="42">
        <f>IFERROR(J10/G10,"-")</f>
        <v>0.22992299229923</v>
      </c>
      <c r="L10" s="78">
        <f>SUM(L6:L8)</f>
        <v>11</v>
      </c>
      <c r="M10" s="78">
        <f>SUM(M6:M8)</f>
        <v>38</v>
      </c>
      <c r="N10" s="42">
        <f>IFERROR(L10/J10,"-")</f>
        <v>0.052631578947368</v>
      </c>
      <c r="O10" s="43">
        <f>IFERROR(D10/J10,"-")</f>
        <v>885.16746411483</v>
      </c>
      <c r="P10" s="44">
        <f>SUM(P6:P8)</f>
        <v>6</v>
      </c>
      <c r="Q10" s="42">
        <f>IFERROR(P10/J10,"-")</f>
        <v>0.028708133971292</v>
      </c>
      <c r="R10" s="45">
        <f>SUM(R6:R8)</f>
        <v>1519000</v>
      </c>
      <c r="S10" s="45">
        <f>IFERROR(R10/J10,"-")</f>
        <v>7267.9425837321</v>
      </c>
      <c r="T10" s="45">
        <f>IFERROR(R10/P10,"-")</f>
        <v>253166.66666667</v>
      </c>
      <c r="U10" s="46">
        <f>SUM(U6:U8)</f>
        <v>1334000</v>
      </c>
      <c r="V10" s="47">
        <f>IFERROR(R10/D10,"-")</f>
        <v>8.2108108108108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20.15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45</v>
      </c>
      <c r="L6" s="81">
        <v>0</v>
      </c>
      <c r="M6" s="81">
        <v>153</v>
      </c>
      <c r="N6" s="91">
        <v>14</v>
      </c>
      <c r="O6" s="92">
        <v>1</v>
      </c>
      <c r="P6" s="93">
        <f>N6+O6</f>
        <v>15</v>
      </c>
      <c r="Q6" s="82">
        <f>IFERROR(P6/M6,"-")</f>
        <v>0.098039215686275</v>
      </c>
      <c r="R6" s="81">
        <v>2</v>
      </c>
      <c r="S6" s="81">
        <v>5</v>
      </c>
      <c r="T6" s="82">
        <f>IFERROR(S6/(O6+P6),"-")</f>
        <v>0.3125</v>
      </c>
      <c r="U6" s="182">
        <f>IFERROR(J6/SUM(P6:P7),"-")</f>
        <v>937.5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1149000</v>
      </c>
      <c r="AB6" s="85">
        <f>SUM(X6:X7)/SUM(J6:J7)</f>
        <v>20.15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246</v>
      </c>
      <c r="L7" s="81">
        <v>138</v>
      </c>
      <c r="M7" s="81">
        <v>152</v>
      </c>
      <c r="N7" s="91">
        <v>49</v>
      </c>
      <c r="O7" s="92">
        <v>0</v>
      </c>
      <c r="P7" s="93">
        <f>N7+O7</f>
        <v>49</v>
      </c>
      <c r="Q7" s="82">
        <f>IFERROR(P7/M7,"-")</f>
        <v>0.32236842105263</v>
      </c>
      <c r="R7" s="81">
        <v>3</v>
      </c>
      <c r="S7" s="81">
        <v>5</v>
      </c>
      <c r="T7" s="82">
        <f>IFERROR(S7/(O7+P7),"-")</f>
        <v>0.10204081632653</v>
      </c>
      <c r="U7" s="182"/>
      <c r="V7" s="84">
        <v>3</v>
      </c>
      <c r="W7" s="82">
        <f>IF(P7=0,"-",V7/P7)</f>
        <v>0.061224489795918</v>
      </c>
      <c r="X7" s="186">
        <v>1209000</v>
      </c>
      <c r="Y7" s="187">
        <f>IFERROR(X7/P7,"-")</f>
        <v>24673.469387755</v>
      </c>
      <c r="Z7" s="187">
        <f>IFERROR(X7/V7,"-")</f>
        <v>403000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0.040816326530612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0.020408163265306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0.14285714285714</v>
      </c>
      <c r="BG7" s="112">
        <v>1</v>
      </c>
      <c r="BH7" s="114">
        <f>IFERROR(BG7/BE7,"-")</f>
        <v>0.14285714285714</v>
      </c>
      <c r="BI7" s="115">
        <v>21000</v>
      </c>
      <c r="BJ7" s="116">
        <f>IFERROR(BI7/BE7,"-")</f>
        <v>3000</v>
      </c>
      <c r="BK7" s="117"/>
      <c r="BL7" s="117"/>
      <c r="BM7" s="117">
        <v>1</v>
      </c>
      <c r="BN7" s="119">
        <v>17</v>
      </c>
      <c r="BO7" s="120">
        <f>IF(P7=0,"",IF(BN7=0,"",(BN7/P7)))</f>
        <v>0.3469387755102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21</v>
      </c>
      <c r="BX7" s="127">
        <f>IF(P7=0,"",IF(BW7=0,"",(BW7/P7)))</f>
        <v>0.42857142857143</v>
      </c>
      <c r="BY7" s="128">
        <v>2</v>
      </c>
      <c r="BZ7" s="129">
        <f>IFERROR(BY7/BW7,"-")</f>
        <v>0.095238095238095</v>
      </c>
      <c r="CA7" s="130">
        <v>1188000</v>
      </c>
      <c r="CB7" s="131">
        <f>IFERROR(CA7/BW7,"-")</f>
        <v>56571.428571429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0.020408163265306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1209000</v>
      </c>
      <c r="CQ7" s="141">
        <v>1138000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20.15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60000</v>
      </c>
      <c r="K10" s="41">
        <f>SUM(K6:K9)</f>
        <v>291</v>
      </c>
      <c r="L10" s="41">
        <f>SUM(L6:L9)</f>
        <v>138</v>
      </c>
      <c r="M10" s="41">
        <f>SUM(M6:M9)</f>
        <v>305</v>
      </c>
      <c r="N10" s="41">
        <f>SUM(N6:N9)</f>
        <v>63</v>
      </c>
      <c r="O10" s="41">
        <f>SUM(O6:O9)</f>
        <v>1</v>
      </c>
      <c r="P10" s="41">
        <f>SUM(P6:P9)</f>
        <v>64</v>
      </c>
      <c r="Q10" s="42">
        <f>IFERROR(P10/M10,"-")</f>
        <v>0.20983606557377</v>
      </c>
      <c r="R10" s="78">
        <f>SUM(R6:R9)</f>
        <v>5</v>
      </c>
      <c r="S10" s="78">
        <f>SUM(S6:S9)</f>
        <v>10</v>
      </c>
      <c r="T10" s="42">
        <f>IFERROR(R10/P10,"-")</f>
        <v>0.078125</v>
      </c>
      <c r="U10" s="184">
        <f>IFERROR(J10/P10,"-")</f>
        <v>937.5</v>
      </c>
      <c r="V10" s="44">
        <f>SUM(V6:V9)</f>
        <v>3</v>
      </c>
      <c r="W10" s="42">
        <f>IFERROR(V10/P10,"-")</f>
        <v>0.046875</v>
      </c>
      <c r="X10" s="190">
        <f>SUM(X6:X9)</f>
        <v>1209000</v>
      </c>
      <c r="Y10" s="190">
        <f>IFERROR(X10/P10,"-")</f>
        <v>18890.625</v>
      </c>
      <c r="Z10" s="190">
        <f>IFERROR(X10/V10,"-")</f>
        <v>403000</v>
      </c>
      <c r="AA10" s="190">
        <f>X10-J10</f>
        <v>1149000</v>
      </c>
      <c r="AB10" s="47">
        <f>X10/J10</f>
        <v>20.15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2.48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125000</v>
      </c>
      <c r="K6" s="81">
        <v>100</v>
      </c>
      <c r="L6" s="81">
        <v>0</v>
      </c>
      <c r="M6" s="81">
        <v>389</v>
      </c>
      <c r="N6" s="91">
        <v>53</v>
      </c>
      <c r="O6" s="92">
        <v>2</v>
      </c>
      <c r="P6" s="93">
        <f>N6+O6</f>
        <v>55</v>
      </c>
      <c r="Q6" s="82">
        <f>IFERROR(P6/M6,"-")</f>
        <v>0.1413881748072</v>
      </c>
      <c r="R6" s="81">
        <v>2</v>
      </c>
      <c r="S6" s="81">
        <v>12</v>
      </c>
      <c r="T6" s="82">
        <f>IFERROR(S6/(O6+P6),"-")</f>
        <v>0.21052631578947</v>
      </c>
      <c r="U6" s="182">
        <f>IFERROR(J6/SUM(P6:P7),"-")</f>
        <v>862.06896551724</v>
      </c>
      <c r="V6" s="84">
        <v>2</v>
      </c>
      <c r="W6" s="82">
        <f>IF(P6=0,"-",V6/P6)</f>
        <v>0.036363636363636</v>
      </c>
      <c r="X6" s="186">
        <v>147000</v>
      </c>
      <c r="Y6" s="187">
        <f>IFERROR(X6/P6,"-")</f>
        <v>2672.7272727273</v>
      </c>
      <c r="Z6" s="187">
        <f>IFERROR(X6/V6,"-")</f>
        <v>73500</v>
      </c>
      <c r="AA6" s="188">
        <f>SUM(X6:X7)-SUM(J6:J7)</f>
        <v>185000</v>
      </c>
      <c r="AB6" s="85">
        <f>SUM(X6:X7)/SUM(J6:J7)</f>
        <v>2.48</v>
      </c>
      <c r="AC6" s="79"/>
      <c r="AD6" s="94">
        <v>4</v>
      </c>
      <c r="AE6" s="95">
        <f>IF(P6=0,"",IF(AD6=0,"",(AD6/P6)))</f>
        <v>0.072727272727273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13</v>
      </c>
      <c r="AN6" s="101">
        <f>IF(P6=0,"",IF(AM6=0,"",(AM6/P6)))</f>
        <v>0.23636363636364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230.76923076923</v>
      </c>
      <c r="AS6" s="105">
        <v>1</v>
      </c>
      <c r="AT6" s="105"/>
      <c r="AU6" s="105"/>
      <c r="AV6" s="106">
        <v>11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12</v>
      </c>
      <c r="BF6" s="113">
        <f>IF(P6=0,"",IF(BE6=0,"",(BE6/P6)))</f>
        <v>0.21818181818182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0.14545454545455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0.090909090909091</v>
      </c>
      <c r="BY6" s="128">
        <v>1</v>
      </c>
      <c r="BZ6" s="129">
        <f>IFERROR(BY6/BW6,"-")</f>
        <v>0.2</v>
      </c>
      <c r="CA6" s="130">
        <v>144000</v>
      </c>
      <c r="CB6" s="131">
        <f>IFERROR(CA6/BW6,"-")</f>
        <v>28800</v>
      </c>
      <c r="CC6" s="132"/>
      <c r="CD6" s="132"/>
      <c r="CE6" s="132">
        <v>1</v>
      </c>
      <c r="CF6" s="133">
        <v>2</v>
      </c>
      <c r="CG6" s="134">
        <f>IF(P6=0,"",IF(CF6=0,"",(CF6/P6)))</f>
        <v>0.036363636363636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147000</v>
      </c>
      <c r="CQ6" s="141">
        <v>144000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360</v>
      </c>
      <c r="L7" s="81">
        <v>211</v>
      </c>
      <c r="M7" s="81">
        <v>215</v>
      </c>
      <c r="N7" s="91">
        <v>89</v>
      </c>
      <c r="O7" s="92">
        <v>1</v>
      </c>
      <c r="P7" s="93">
        <f>N7+O7</f>
        <v>90</v>
      </c>
      <c r="Q7" s="82">
        <f>IFERROR(P7/M7,"-")</f>
        <v>0.41860465116279</v>
      </c>
      <c r="R7" s="81">
        <v>4</v>
      </c>
      <c r="S7" s="81">
        <v>16</v>
      </c>
      <c r="T7" s="82">
        <f>IFERROR(S7/(O7+P7),"-")</f>
        <v>0.17582417582418</v>
      </c>
      <c r="U7" s="182"/>
      <c r="V7" s="84">
        <v>1</v>
      </c>
      <c r="W7" s="82">
        <f>IF(P7=0,"-",V7/P7)</f>
        <v>0.011111111111111</v>
      </c>
      <c r="X7" s="186">
        <v>163000</v>
      </c>
      <c r="Y7" s="187">
        <f>IFERROR(X7/P7,"-")</f>
        <v>1811.1111111111</v>
      </c>
      <c r="Z7" s="187">
        <f>IFERROR(X7/V7,"-")</f>
        <v>163000</v>
      </c>
      <c r="AA7" s="188"/>
      <c r="AB7" s="85"/>
      <c r="AC7" s="79"/>
      <c r="AD7" s="94">
        <v>3</v>
      </c>
      <c r="AE7" s="95">
        <f>IF(P7=0,"",IF(AD7=0,"",(AD7/P7)))</f>
        <v>0.033333333333333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18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9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18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20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15</v>
      </c>
      <c r="BX7" s="127">
        <f>IF(P7=0,"",IF(BW7=0,"",(BW7/P7)))</f>
        <v>0.16666666666667</v>
      </c>
      <c r="BY7" s="128">
        <v>1</v>
      </c>
      <c r="BZ7" s="129">
        <f>IFERROR(BY7/BW7,"-")</f>
        <v>0.066666666666667</v>
      </c>
      <c r="CA7" s="130">
        <v>163000</v>
      </c>
      <c r="CB7" s="131">
        <f>IFERROR(CA7/BW7,"-")</f>
        <v>10866.666666667</v>
      </c>
      <c r="CC7" s="132"/>
      <c r="CD7" s="132"/>
      <c r="CE7" s="132">
        <v>1</v>
      </c>
      <c r="CF7" s="133">
        <v>7</v>
      </c>
      <c r="CG7" s="134">
        <f>IF(P7=0,"",IF(CF7=0,"",(CF7/P7)))</f>
        <v>0.077777777777778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163000</v>
      </c>
      <c r="CQ7" s="141">
        <v>163000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2.48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125000</v>
      </c>
      <c r="K10" s="41">
        <f>SUM(K6:K9)</f>
        <v>460</v>
      </c>
      <c r="L10" s="41">
        <f>SUM(L6:L9)</f>
        <v>211</v>
      </c>
      <c r="M10" s="41">
        <f>SUM(M6:M9)</f>
        <v>604</v>
      </c>
      <c r="N10" s="41">
        <f>SUM(N6:N9)</f>
        <v>142</v>
      </c>
      <c r="O10" s="41">
        <f>SUM(O6:O9)</f>
        <v>3</v>
      </c>
      <c r="P10" s="41">
        <f>SUM(P6:P9)</f>
        <v>145</v>
      </c>
      <c r="Q10" s="42">
        <f>IFERROR(P10/M10,"-")</f>
        <v>0.24006622516556</v>
      </c>
      <c r="R10" s="78">
        <f>SUM(R6:R9)</f>
        <v>6</v>
      </c>
      <c r="S10" s="78">
        <f>SUM(S6:S9)</f>
        <v>28</v>
      </c>
      <c r="T10" s="42">
        <f>IFERROR(R10/P10,"-")</f>
        <v>0.041379310344828</v>
      </c>
      <c r="U10" s="184">
        <f>IFERROR(J10/P10,"-")</f>
        <v>862.06896551724</v>
      </c>
      <c r="V10" s="44">
        <f>SUM(V6:V9)</f>
        <v>3</v>
      </c>
      <c r="W10" s="42">
        <f>IFERROR(V10/P10,"-")</f>
        <v>0.020689655172414</v>
      </c>
      <c r="X10" s="190">
        <f>SUM(X6:X9)</f>
        <v>310000</v>
      </c>
      <c r="Y10" s="190">
        <f>IFERROR(X10/P10,"-")</f>
        <v>2137.9310344828</v>
      </c>
      <c r="Z10" s="190">
        <f>IFERROR(X10/V10,"-")</f>
        <v>103333.33333333</v>
      </c>
      <c r="AA10" s="190">
        <f>X10-J10</f>
        <v>185000</v>
      </c>
      <c r="AB10" s="47">
        <f>X10/J10</f>
        <v>2.48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