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<sst xmlns="http://schemas.openxmlformats.org/spreadsheetml/2006/main" uniqueCount="77">
  <si>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</si>
  <si>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</si>
  <si>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</si>
  <si>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</si>
  <si>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</si>
  <si>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</si>
  <si>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</si>
  <si>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</si>
  <si>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</si>
  <si>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</si>
  <si>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</si>
  <si>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</si>
  <si>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</si>
  <si>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</si>
  <si>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</si>
  <si>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</si>
  <si>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</si>
  <si>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</si>
  <si>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</si>
  <si>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</si>
  <si>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</si>
  <si>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</si>
  <si>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</si>
  <si>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</si>
  <si>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</si>
  <si>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</si>
  <si>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</si>
  <si>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</si>
  <si>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</si>
  <si>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</si>
  <si>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</si>
  <si>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</si>
  <si>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</si>
  <si>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</si>
  <si>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</si>
  <si>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</si>
  <si>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</si>
  <si>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</si>
  <si>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</si>
  <si>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</si>
  <si>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</si>
  <si>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</si>
  <si>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</si>
  <si>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</si>
  <si>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</si>
  <si>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</si>
  <si>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</si>
  <si>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</si>
  <si>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</si>
  <si>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</si>
  <si>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</si>
  <si>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</si>
  <si>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</si>
  <si>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</si>
  <si>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</si>
  <si>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</si>
  <si>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</si>
  <si>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</si>
  <si>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</si>
  <si>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</si>
  <si>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hv043</t>
  </si>
  <si>
    <t>いろいろ</t>
  </si>
  <si>
    <t>企画枠_並木塔子さんメイン_パートナー</t>
  </si>
  <si>
    <t>lp01</t>
  </si>
  <si>
    <t>実話カタログ企画</t>
  </si>
  <si>
    <t>企画枠</t>
  </si>
  <si>
    <t>12月01日(水)</t>
  </si>
  <si>
    <t>hv044</t>
  </si>
  <si>
    <t>空電</t>
  </si>
  <si>
    <t>hv045</t>
  </si>
  <si>
    <t>大洋図書</t>
  </si>
  <si>
    <t>2P_対談風_パートナー</t>
  </si>
  <si>
    <t>臨時増刊ラヴァーズ</t>
  </si>
  <si>
    <t>4C2P</t>
  </si>
  <si>
    <t>12月22日(水)</t>
  </si>
  <si>
    <t>hv046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</si>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</sst>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135000</v>
      </c>
      <c r="E6" s="81">
        <v>426</v>
      </c>
      <c r="F6" s="81">
        <v>183</v>
      </c>
      <c r="G6" s="81">
        <v>475</v>
      </c>
      <c r="H6" s="91">
        <v>88</v>
      </c>
      <c r="I6" s="92">
        <v>0</v>
      </c>
      <c r="J6" s="145">
        <f>H6+I6</f>
        <v>88</v>
      </c>
      <c r="K6" s="82">
        <f>IFERROR(J6/G6,"-")</f>
        <v>0.18526315789474</v>
      </c>
      <c r="L6" s="81">
        <v>6</v>
      </c>
      <c r="M6" s="81">
        <v>17</v>
      </c>
      <c r="N6" s="82">
        <f>IFERROR(L6/J6,"-")</f>
        <v>0.068181818181818</v>
      </c>
      <c r="O6" s="83">
        <f>IFERROR(D6/J6,"-")</f>
        <v>1534.0909090909</v>
      </c>
      <c r="P6" s="84">
        <v>6</v>
      </c>
      <c r="Q6" s="82">
        <f>IFERROR(P6/J6,"-")</f>
        <v>0.068181818181818</v>
      </c>
      <c r="R6" s="200">
        <v>152000</v>
      </c>
      <c r="S6" s="201">
        <f>IFERROR(R6/J6,"-")</f>
        <v>1727.2727272727</v>
      </c>
      <c r="T6" s="201">
        <f>IFERROR(R6/P6,"-")</f>
        <v>25333.333333333</v>
      </c>
      <c r="U6" s="195">
        <f>IFERROR(R6-D6,"-")</f>
        <v>17000</v>
      </c>
      <c r="V6" s="85">
        <f>R6/D6</f>
        <v>1.1259259259259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135000</v>
      </c>
      <c r="E9" s="41">
        <f>SUM(E6:E7)</f>
        <v>426</v>
      </c>
      <c r="F9" s="41">
        <f>SUM(F6:F7)</f>
        <v>183</v>
      </c>
      <c r="G9" s="41">
        <f>SUM(G6:G7)</f>
        <v>475</v>
      </c>
      <c r="H9" s="41">
        <f>SUM(H6:H7)</f>
        <v>88</v>
      </c>
      <c r="I9" s="41">
        <f>SUM(I6:I7)</f>
        <v>0</v>
      </c>
      <c r="J9" s="41">
        <f>SUM(J6:J7)</f>
        <v>88</v>
      </c>
      <c r="K9" s="42">
        <f>IFERROR(J9/G9,"-")</f>
        <v>0.18526315789474</v>
      </c>
      <c r="L9" s="78">
        <f>SUM(L6:L7)</f>
        <v>6</v>
      </c>
      <c r="M9" s="78">
        <f>SUM(M6:M7)</f>
        <v>17</v>
      </c>
      <c r="N9" s="42">
        <f>IFERROR(L9/J9,"-")</f>
        <v>0.068181818181818</v>
      </c>
      <c r="O9" s="43">
        <f>IFERROR(D9/J9,"-")</f>
        <v>1534.0909090909</v>
      </c>
      <c r="P9" s="44">
        <f>SUM(P6:P7)</f>
        <v>6</v>
      </c>
      <c r="Q9" s="42">
        <f>IFERROR(P9/J9,"-")</f>
        <v>0.068181818181818</v>
      </c>
      <c r="R9" s="45">
        <f>SUM(R6:R7)</f>
        <v>152000</v>
      </c>
      <c r="S9" s="45">
        <f>IFERROR(R9/J9,"-")</f>
        <v>1727.2727272727</v>
      </c>
      <c r="T9" s="45">
        <f>IFERROR(R9/P9,"-")</f>
        <v>25333.333333333</v>
      </c>
      <c r="U9" s="46">
        <f>SUM(U6:U7)</f>
        <v>17000</v>
      </c>
      <c r="V9" s="47">
        <f>IFERROR(R9/D9,"-")</f>
        <v>1.1259259259259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2.3333333333333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60000</v>
      </c>
      <c r="K6" s="81">
        <v>32</v>
      </c>
      <c r="L6" s="81">
        <v>0</v>
      </c>
      <c r="M6" s="81">
        <v>148</v>
      </c>
      <c r="N6" s="91">
        <v>12</v>
      </c>
      <c r="O6" s="92">
        <v>0</v>
      </c>
      <c r="P6" s="93">
        <f>N6+O6</f>
        <v>12</v>
      </c>
      <c r="Q6" s="82">
        <f>IFERROR(P6/M6,"-")</f>
        <v>0.081081081081081</v>
      </c>
      <c r="R6" s="81">
        <v>0</v>
      </c>
      <c r="S6" s="81">
        <v>5</v>
      </c>
      <c r="T6" s="82">
        <f>IFERROR(S6/(O6+P6),"-")</f>
        <v>0.41666666666667</v>
      </c>
      <c r="U6" s="182">
        <f>IFERROR(J6/SUM(P6:P7),"-")</f>
        <v>1052.6315789474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80000</v>
      </c>
      <c r="AB6" s="85">
        <f>SUM(X6:X7)/SUM(J6:J7)</f>
        <v>2.3333333333333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0.083333333333333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0.083333333333333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266</v>
      </c>
      <c r="L7" s="81">
        <v>137</v>
      </c>
      <c r="M7" s="81">
        <v>179</v>
      </c>
      <c r="N7" s="91">
        <v>45</v>
      </c>
      <c r="O7" s="92">
        <v>0</v>
      </c>
      <c r="P7" s="93">
        <f>N7+O7</f>
        <v>45</v>
      </c>
      <c r="Q7" s="82">
        <f>IFERROR(P7/M7,"-")</f>
        <v>0.25139664804469</v>
      </c>
      <c r="R7" s="81">
        <v>4</v>
      </c>
      <c r="S7" s="81">
        <v>5</v>
      </c>
      <c r="T7" s="82">
        <f>IFERROR(S7/(O7+P7),"-")</f>
        <v>0.11111111111111</v>
      </c>
      <c r="U7" s="182"/>
      <c r="V7" s="84">
        <v>4</v>
      </c>
      <c r="W7" s="82">
        <f>IF(P7=0,"-",V7/P7)</f>
        <v>0.088888888888889</v>
      </c>
      <c r="X7" s="186">
        <v>140000</v>
      </c>
      <c r="Y7" s="187">
        <f>IFERROR(X7/P7,"-")</f>
        <v>3111.1111111111</v>
      </c>
      <c r="Z7" s="187">
        <f>IFERROR(X7/V7,"-")</f>
        <v>35000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4</v>
      </c>
      <c r="AN7" s="101">
        <f>IF(P7=0,"",IF(AM7=0,"",(AM7/P7)))</f>
        <v>0.088888888888889</v>
      </c>
      <c r="AO7" s="100">
        <v>1</v>
      </c>
      <c r="AP7" s="102">
        <f>IFERROR(AP7/AM7,"-")</f>
        <v>0</v>
      </c>
      <c r="AQ7" s="103">
        <v>3000</v>
      </c>
      <c r="AR7" s="104">
        <f>IFERROR(AQ7/AM7,"-")</f>
        <v>750</v>
      </c>
      <c r="AS7" s="105">
        <v>1</v>
      </c>
      <c r="AT7" s="105"/>
      <c r="AU7" s="105"/>
      <c r="AV7" s="106">
        <v>1</v>
      </c>
      <c r="AW7" s="107">
        <f>IF(P7=0,"",IF(AV7=0,"",(AV7/P7)))</f>
        <v>0.022222222222222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12</v>
      </c>
      <c r="BF7" s="113">
        <f>IF(P7=0,"",IF(BE7=0,"",(BE7/P7)))</f>
        <v>0.26666666666667</v>
      </c>
      <c r="BG7" s="112">
        <v>1</v>
      </c>
      <c r="BH7" s="114">
        <f>IFERROR(BG7/BE7,"-")</f>
        <v>0.083333333333333</v>
      </c>
      <c r="BI7" s="115">
        <v>3000</v>
      </c>
      <c r="BJ7" s="116">
        <f>IFERROR(BI7/BE7,"-")</f>
        <v>250</v>
      </c>
      <c r="BK7" s="117">
        <v>1</v>
      </c>
      <c r="BL7" s="117"/>
      <c r="BM7" s="117"/>
      <c r="BN7" s="119">
        <v>14</v>
      </c>
      <c r="BO7" s="120">
        <f>IF(P7=0,"",IF(BN7=0,"",(BN7/P7)))</f>
        <v>0.31111111111111</v>
      </c>
      <c r="BP7" s="121">
        <v>1</v>
      </c>
      <c r="BQ7" s="122">
        <f>IFERROR(BP7/BN7,"-")</f>
        <v>0.071428571428571</v>
      </c>
      <c r="BR7" s="123">
        <v>53000</v>
      </c>
      <c r="BS7" s="124">
        <f>IFERROR(BR7/BN7,"-")</f>
        <v>3785.7142857143</v>
      </c>
      <c r="BT7" s="125"/>
      <c r="BU7" s="125"/>
      <c r="BV7" s="125">
        <v>1</v>
      </c>
      <c r="BW7" s="126">
        <v>12</v>
      </c>
      <c r="BX7" s="127">
        <f>IF(P7=0,"",IF(BW7=0,"",(BW7/P7)))</f>
        <v>0.26666666666667</v>
      </c>
      <c r="BY7" s="128">
        <v>2</v>
      </c>
      <c r="BZ7" s="129">
        <f>IFERROR(BY7/BW7,"-")</f>
        <v>0.16666666666667</v>
      </c>
      <c r="CA7" s="130">
        <v>84000</v>
      </c>
      <c r="CB7" s="131">
        <f>IFERROR(CA7/BW7,"-")</f>
        <v>7000</v>
      </c>
      <c r="CC7" s="132"/>
      <c r="CD7" s="132">
        <v>1</v>
      </c>
      <c r="CE7" s="132">
        <v>1</v>
      </c>
      <c r="CF7" s="133">
        <v>2</v>
      </c>
      <c r="CG7" s="134">
        <f>IF(P7=0,"",IF(CF7=0,"",(CF7/P7)))</f>
        <v>0.044444444444444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140000</v>
      </c>
      <c r="CQ7" s="141">
        <v>78000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0.16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47</v>
      </c>
      <c r="L8" s="81">
        <v>0</v>
      </c>
      <c r="M8" s="81">
        <v>104</v>
      </c>
      <c r="N8" s="91">
        <v>20</v>
      </c>
      <c r="O8" s="92">
        <v>0</v>
      </c>
      <c r="P8" s="93">
        <f>N8+O8</f>
        <v>20</v>
      </c>
      <c r="Q8" s="82">
        <f>IFERROR(P8/M8,"-")</f>
        <v>0.19230769230769</v>
      </c>
      <c r="R8" s="81">
        <v>1</v>
      </c>
      <c r="S8" s="81">
        <v>5</v>
      </c>
      <c r="T8" s="82">
        <f>IFERROR(S8/(O8+P8),"-")</f>
        <v>0.25</v>
      </c>
      <c r="U8" s="182">
        <f>IFERROR(J8/SUM(P8:P9),"-")</f>
        <v>2419.3548387097</v>
      </c>
      <c r="V8" s="84">
        <v>2</v>
      </c>
      <c r="W8" s="82">
        <f>IF(P8=0,"-",V8/P8)</f>
        <v>0.1</v>
      </c>
      <c r="X8" s="186">
        <v>12000</v>
      </c>
      <c r="Y8" s="187">
        <f>IFERROR(X8/P8,"-")</f>
        <v>600</v>
      </c>
      <c r="Z8" s="187">
        <f>IFERROR(X8/V8,"-")</f>
        <v>6000</v>
      </c>
      <c r="AA8" s="188">
        <f>SUM(X8:X9)-SUM(J8:J9)</f>
        <v>-63000</v>
      </c>
      <c r="AB8" s="85">
        <f>SUM(X8:X9)/SUM(J8:J9)</f>
        <v>0.16</v>
      </c>
      <c r="AC8" s="79"/>
      <c r="AD8" s="94">
        <v>1</v>
      </c>
      <c r="AE8" s="95">
        <f>IF(P8=0,"",IF(AD8=0,"",(AD8/P8)))</f>
        <v>0.05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2</v>
      </c>
      <c r="AN8" s="101">
        <f>IF(P8=0,"",IF(AM8=0,"",(AM8/P8)))</f>
        <v>0.1</v>
      </c>
      <c r="AO8" s="100">
        <v>1</v>
      </c>
      <c r="AP8" s="102">
        <f>IFERROR(AP8/AM8,"-")</f>
        <v>0</v>
      </c>
      <c r="AQ8" s="103">
        <v>3000</v>
      </c>
      <c r="AR8" s="104">
        <f>IFERROR(AQ8/AM8,"-")</f>
        <v>1500</v>
      </c>
      <c r="AS8" s="105">
        <v>1</v>
      </c>
      <c r="AT8" s="105"/>
      <c r="AU8" s="105"/>
      <c r="AV8" s="106">
        <v>2</v>
      </c>
      <c r="AW8" s="107">
        <f>IF(P8=0,"",IF(AV8=0,"",(AV8/P8)))</f>
        <v>0.1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6</v>
      </c>
      <c r="BF8" s="113">
        <f>IF(P8=0,"",IF(BE8=0,"",(BE8/P8)))</f>
        <v>0.3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6</v>
      </c>
      <c r="BO8" s="120">
        <f>IF(P8=0,"",IF(BN8=0,"",(BN8/P8)))</f>
        <v>0.3</v>
      </c>
      <c r="BP8" s="121">
        <v>1</v>
      </c>
      <c r="BQ8" s="122">
        <f>IFERROR(BP8/BN8,"-")</f>
        <v>0.16666666666667</v>
      </c>
      <c r="BR8" s="123">
        <v>9000</v>
      </c>
      <c r="BS8" s="124">
        <f>IFERROR(BR8/BN8,"-")</f>
        <v>1500</v>
      </c>
      <c r="BT8" s="125"/>
      <c r="BU8" s="125"/>
      <c r="BV8" s="125">
        <v>1</v>
      </c>
      <c r="BW8" s="126">
        <v>3</v>
      </c>
      <c r="BX8" s="127">
        <f>IF(P8=0,"",IF(BW8=0,"",(BW8/P8)))</f>
        <v>0.15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12000</v>
      </c>
      <c r="CQ8" s="141">
        <v>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81</v>
      </c>
      <c r="L9" s="81">
        <v>46</v>
      </c>
      <c r="M9" s="81">
        <v>44</v>
      </c>
      <c r="N9" s="91">
        <v>11</v>
      </c>
      <c r="O9" s="92">
        <v>0</v>
      </c>
      <c r="P9" s="93">
        <f>N9+O9</f>
        <v>11</v>
      </c>
      <c r="Q9" s="82">
        <f>IFERROR(P9/M9,"-")</f>
        <v>0.25</v>
      </c>
      <c r="R9" s="81">
        <v>1</v>
      </c>
      <c r="S9" s="81">
        <v>2</v>
      </c>
      <c r="T9" s="82">
        <f>IFERROR(S9/(O9+P9),"-")</f>
        <v>0.18181818181818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5</v>
      </c>
      <c r="BF9" s="113">
        <f>IF(P9=0,"",IF(BE9=0,"",(BE9/P9)))</f>
        <v>0.45454545454545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0.36363636363636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0.090909090909091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0.090909090909091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1.1259259259259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135000</v>
      </c>
      <c r="K12" s="41">
        <f>SUM(K6:K11)</f>
        <v>426</v>
      </c>
      <c r="L12" s="41">
        <f>SUM(L6:L11)</f>
        <v>183</v>
      </c>
      <c r="M12" s="41">
        <f>SUM(M6:M11)</f>
        <v>475</v>
      </c>
      <c r="N12" s="41">
        <f>SUM(N6:N11)</f>
        <v>88</v>
      </c>
      <c r="O12" s="41">
        <f>SUM(O6:O11)</f>
        <v>0</v>
      </c>
      <c r="P12" s="41">
        <f>SUM(P6:P11)</f>
        <v>88</v>
      </c>
      <c r="Q12" s="42">
        <f>IFERROR(P12/M12,"-")</f>
        <v>0.18526315789474</v>
      </c>
      <c r="R12" s="78">
        <f>SUM(R6:R11)</f>
        <v>6</v>
      </c>
      <c r="S12" s="78">
        <f>SUM(S6:S11)</f>
        <v>17</v>
      </c>
      <c r="T12" s="42">
        <f>IFERROR(R12/P12,"-")</f>
        <v>0.068181818181818</v>
      </c>
      <c r="U12" s="184">
        <f>IFERROR(J12/P12,"-")</f>
        <v>1534.0909090909</v>
      </c>
      <c r="V12" s="44">
        <f>SUM(V6:V11)</f>
        <v>6</v>
      </c>
      <c r="W12" s="42">
        <f>IFERROR(V12/P12,"-")</f>
        <v>0.068181818181818</v>
      </c>
      <c r="X12" s="190">
        <f>SUM(X6:X11)</f>
        <v>152000</v>
      </c>
      <c r="Y12" s="190">
        <f>IFERROR(X12/P12,"-")</f>
        <v>1727.2727272727</v>
      </c>
      <c r="Z12" s="190">
        <f>IFERROR(X12/V12,"-")</f>
        <v>25333.333333333</v>
      </c>
      <c r="AA12" s="190">
        <f>X12-J12</f>
        <v>17000</v>
      </c>
      <c r="AB12" s="47">
        <f>X12/J12</f>
        <v>1.1259259259259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