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DVD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<sst xmlns="http://schemas.openxmlformats.org/spreadsheetml/2006/main" uniqueCount="70">
  <si>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</si>
  <si>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</si>
  <si>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</si>
  <si>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</si>
  <si>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</si>
  <si>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</si>
  <si>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</si>
  <si>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</si>
  <si>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</si>
  <si>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</si>
  <si>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</si>
  <si>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</si>
  <si>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</si>
  <si>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</si>
  <si>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</si>
  <si>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</si>
  <si>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</si>
  <si>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</si>
  <si>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</si>
  <si>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</si>
  <si>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</si>
  <si>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</si>
  <si>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</si>
  <si>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DVD</t>
  </si>
  <si>
    <t>09月</t>
  </si>
  <si>
    <t>パートナー</t>
  </si>
  <si>
    <t>最終更新日</t>
  </si>
  <si>
    <t>12月30日</t>
  </si>
  <si>
    <t>年齢分布（才）</t>
  </si>
  <si>
    <t>入金者
合計</t>
  </si>
  <si>
    <t>課金額計</t>
  </si>
  <si>
    <t>高額check</t>
  </si>
  <si>
    <t>●DVD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</si>
  <si>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</si>
  <si>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</si>
  <si>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</si>
  <si>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</si>
  <si>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</si>
  <si>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</si>
  <si>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</si>
  <si>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</si>
  <si>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</si>
  <si>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</si>
  <si>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</si>
  <si>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</si>
  <si>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</si>
  <si>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</si>
  <si>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</si>
  <si>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</si>
  <si>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</si>
  <si>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</si>
  <si>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</si>
  <si>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</si>
  <si>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</si>
  <si>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</si>
  <si>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</si>
  <si>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</si>
  <si>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</si>
  <si>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</si>
  <si>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</si>
  <si>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vm071</t>
  </si>
  <si>
    <t>楽楽出版</t>
  </si>
  <si>
    <t>DVDパス_空電説明</t>
  </si>
  <si>
    <t>lp01</t>
  </si>
  <si>
    <t>EXCITING MAX!SPECIAL</t>
  </si>
  <si>
    <t>DVD袋裏1C+コンテンツ枠</t>
  </si>
  <si>
    <t>9月11日(土)</t>
  </si>
  <si>
    <t>vm072</t>
  </si>
  <si>
    <t>空電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</si>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</sst>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</v>
      </c>
      <c r="D6" s="195">
        <v>185000</v>
      </c>
      <c r="E6" s="81">
        <v>402</v>
      </c>
      <c r="F6" s="81">
        <v>212</v>
      </c>
      <c r="G6" s="81">
        <v>557</v>
      </c>
      <c r="H6" s="91">
        <v>140</v>
      </c>
      <c r="I6" s="92">
        <v>3</v>
      </c>
      <c r="J6" s="145">
        <f>H6+I6</f>
        <v>143</v>
      </c>
      <c r="K6" s="82">
        <f>IFERROR(J6/G6,"-")</f>
        <v>0.25673249551167</v>
      </c>
      <c r="L6" s="81">
        <v>4</v>
      </c>
      <c r="M6" s="81">
        <v>33</v>
      </c>
      <c r="N6" s="82">
        <f>IFERROR(L6/J6,"-")</f>
        <v>0.027972027972028</v>
      </c>
      <c r="O6" s="83">
        <f>IFERROR(D6/J6,"-")</f>
        <v>1293.7062937063</v>
      </c>
      <c r="P6" s="84">
        <v>3</v>
      </c>
      <c r="Q6" s="82">
        <f>IFERROR(P6/J6,"-")</f>
        <v>0.020979020979021</v>
      </c>
      <c r="R6" s="200">
        <v>31000</v>
      </c>
      <c r="S6" s="201">
        <f>IFERROR(R6/J6,"-")</f>
        <v>216.78321678322</v>
      </c>
      <c r="T6" s="201">
        <f>IFERROR(R6/P6,"-")</f>
        <v>10333.333333333</v>
      </c>
      <c r="U6" s="195">
        <f>IFERROR(R6-D6,"-")</f>
        <v>-154000</v>
      </c>
      <c r="V6" s="85">
        <f>R6/D6</f>
        <v>0.16756756756757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185000</v>
      </c>
      <c r="E9" s="41">
        <f>SUM(E6:E7)</f>
        <v>402</v>
      </c>
      <c r="F9" s="41">
        <f>SUM(F6:F7)</f>
        <v>212</v>
      </c>
      <c r="G9" s="41">
        <f>SUM(G6:G7)</f>
        <v>557</v>
      </c>
      <c r="H9" s="41">
        <f>SUM(H6:H7)</f>
        <v>140</v>
      </c>
      <c r="I9" s="41">
        <f>SUM(I6:I7)</f>
        <v>3</v>
      </c>
      <c r="J9" s="41">
        <f>SUM(J6:J7)</f>
        <v>143</v>
      </c>
      <c r="K9" s="42">
        <f>IFERROR(J9/G9,"-")</f>
        <v>0.25673249551167</v>
      </c>
      <c r="L9" s="78">
        <f>SUM(L6:L7)</f>
        <v>4</v>
      </c>
      <c r="M9" s="78">
        <f>SUM(M6:M7)</f>
        <v>33</v>
      </c>
      <c r="N9" s="42">
        <f>IFERROR(L9/J9,"-")</f>
        <v>0.027972027972028</v>
      </c>
      <c r="O9" s="43">
        <f>IFERROR(D9/J9,"-")</f>
        <v>1293.7062937063</v>
      </c>
      <c r="P9" s="44">
        <f>SUM(P6:P7)</f>
        <v>3</v>
      </c>
      <c r="Q9" s="42">
        <f>IFERROR(P9/J9,"-")</f>
        <v>0.020979020979021</v>
      </c>
      <c r="R9" s="45">
        <f>SUM(R6:R7)</f>
        <v>31000</v>
      </c>
      <c r="S9" s="45">
        <f>IFERROR(R9/J9,"-")</f>
        <v>216.78321678322</v>
      </c>
      <c r="T9" s="45">
        <f>IFERROR(R9/P9,"-")</f>
        <v>10333.333333333</v>
      </c>
      <c r="U9" s="46">
        <f>SUM(U6:U7)</f>
        <v>-154000</v>
      </c>
      <c r="V9" s="47">
        <f>IFERROR(R9/D9,"-")</f>
        <v>0.16756756756757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0.16756756756757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204" t="s">
        <v>66</v>
      </c>
      <c r="J6" s="188">
        <v>185000</v>
      </c>
      <c r="K6" s="81">
        <v>52</v>
      </c>
      <c r="L6" s="81">
        <v>0</v>
      </c>
      <c r="M6" s="81">
        <v>320</v>
      </c>
      <c r="N6" s="91">
        <v>35</v>
      </c>
      <c r="O6" s="92">
        <v>1</v>
      </c>
      <c r="P6" s="93">
        <f>N6+O6</f>
        <v>36</v>
      </c>
      <c r="Q6" s="82">
        <f>IFERROR(P6/M6,"-")</f>
        <v>0.1125</v>
      </c>
      <c r="R6" s="81">
        <v>2</v>
      </c>
      <c r="S6" s="81">
        <v>10</v>
      </c>
      <c r="T6" s="82">
        <f>IFERROR(S6/(O6+P6),"-")</f>
        <v>0.27027027027027</v>
      </c>
      <c r="U6" s="182">
        <f>IFERROR(J6/SUM(P6:P7),"-")</f>
        <v>1293.7062937063</v>
      </c>
      <c r="V6" s="84">
        <v>2</v>
      </c>
      <c r="W6" s="82">
        <f>IF(P6=0,"-",V6/P6)</f>
        <v>0.055555555555556</v>
      </c>
      <c r="X6" s="186">
        <v>16000</v>
      </c>
      <c r="Y6" s="187">
        <f>IFERROR(X6/P6,"-")</f>
        <v>444.44444444444</v>
      </c>
      <c r="Z6" s="187">
        <f>IFERROR(X6/V6,"-")</f>
        <v>8000</v>
      </c>
      <c r="AA6" s="188">
        <f>SUM(X6:X7)-SUM(J6:J7)</f>
        <v>-154000</v>
      </c>
      <c r="AB6" s="85">
        <f>SUM(X6:X7)/SUM(J6:J7)</f>
        <v>0.16756756756757</v>
      </c>
      <c r="AC6" s="79"/>
      <c r="AD6" s="94">
        <v>6</v>
      </c>
      <c r="AE6" s="95">
        <f>IF(P6=0,"",IF(AD6=0,"",(AD6/P6)))</f>
        <v>0.16666666666667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11</v>
      </c>
      <c r="AN6" s="101">
        <f>IF(P6=0,"",IF(AM6=0,"",(AM6/P6)))</f>
        <v>0.30555555555556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4</v>
      </c>
      <c r="AW6" s="107">
        <f>IF(P6=0,"",IF(AV6=0,"",(AV6/P6)))</f>
        <v>0.11111111111111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5</v>
      </c>
      <c r="BF6" s="113">
        <f>IF(P6=0,"",IF(BE6=0,"",(BE6/P6)))</f>
        <v>0.13888888888889</v>
      </c>
      <c r="BG6" s="112">
        <v>1</v>
      </c>
      <c r="BH6" s="114">
        <f>IFERROR(BG6/BE6,"-")</f>
        <v>0.2</v>
      </c>
      <c r="BI6" s="115">
        <v>6000</v>
      </c>
      <c r="BJ6" s="116">
        <f>IFERROR(BI6/BE6,"-")</f>
        <v>1200</v>
      </c>
      <c r="BK6" s="117"/>
      <c r="BL6" s="117">
        <v>1</v>
      </c>
      <c r="BM6" s="117"/>
      <c r="BN6" s="119">
        <v>7</v>
      </c>
      <c r="BO6" s="120">
        <f>IF(P6=0,"",IF(BN6=0,"",(BN6/P6)))</f>
        <v>0.19444444444444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3</v>
      </c>
      <c r="BX6" s="127">
        <f>IF(P6=0,"",IF(BW6=0,"",(BW6/P6)))</f>
        <v>0.083333333333333</v>
      </c>
      <c r="BY6" s="128">
        <v>1</v>
      </c>
      <c r="BZ6" s="129">
        <f>IFERROR(BY6/BW6,"-")</f>
        <v>0.33333333333333</v>
      </c>
      <c r="CA6" s="130">
        <v>10000</v>
      </c>
      <c r="CB6" s="131">
        <f>IFERROR(CA6/BW6,"-")</f>
        <v>3333.3333333333</v>
      </c>
      <c r="CC6" s="132"/>
      <c r="CD6" s="132">
        <v>1</v>
      </c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16000</v>
      </c>
      <c r="CQ6" s="141">
        <v>10000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350</v>
      </c>
      <c r="L7" s="81">
        <v>212</v>
      </c>
      <c r="M7" s="81">
        <v>237</v>
      </c>
      <c r="N7" s="91">
        <v>105</v>
      </c>
      <c r="O7" s="92">
        <v>2</v>
      </c>
      <c r="P7" s="93">
        <f>N7+O7</f>
        <v>107</v>
      </c>
      <c r="Q7" s="82">
        <f>IFERROR(P7/M7,"-")</f>
        <v>0.45147679324895</v>
      </c>
      <c r="R7" s="81">
        <v>2</v>
      </c>
      <c r="S7" s="81">
        <v>23</v>
      </c>
      <c r="T7" s="82">
        <f>IFERROR(S7/(O7+P7),"-")</f>
        <v>0.21100917431193</v>
      </c>
      <c r="U7" s="182"/>
      <c r="V7" s="84">
        <v>1</v>
      </c>
      <c r="W7" s="82">
        <f>IF(P7=0,"-",V7/P7)</f>
        <v>0.0093457943925234</v>
      </c>
      <c r="X7" s="186">
        <v>15000</v>
      </c>
      <c r="Y7" s="187">
        <f>IFERROR(X7/P7,"-")</f>
        <v>140.18691588785</v>
      </c>
      <c r="Z7" s="187">
        <f>IFERROR(X7/V7,"-")</f>
        <v>15000</v>
      </c>
      <c r="AA7" s="188"/>
      <c r="AB7" s="85"/>
      <c r="AC7" s="79"/>
      <c r="AD7" s="94">
        <v>1</v>
      </c>
      <c r="AE7" s="95">
        <f>IF(P7=0,"",IF(AD7=0,"",(AD7/P7)))</f>
        <v>0.0093457943925234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19</v>
      </c>
      <c r="AN7" s="101">
        <f>IF(P7=0,"",IF(AM7=0,"",(AM7/P7)))</f>
        <v>0.17757009345794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17</v>
      </c>
      <c r="AW7" s="107">
        <f>IF(P7=0,"",IF(AV7=0,"",(AV7/P7)))</f>
        <v>0.1588785046729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17</v>
      </c>
      <c r="BF7" s="113">
        <f>IF(P7=0,"",IF(BE7=0,"",(BE7/P7)))</f>
        <v>0.1588785046729</v>
      </c>
      <c r="BG7" s="112">
        <v>1</v>
      </c>
      <c r="BH7" s="114">
        <f>IFERROR(BG7/BE7,"-")</f>
        <v>0.058823529411765</v>
      </c>
      <c r="BI7" s="115">
        <v>15000</v>
      </c>
      <c r="BJ7" s="116">
        <f>IFERROR(BI7/BE7,"-")</f>
        <v>882.35294117647</v>
      </c>
      <c r="BK7" s="117"/>
      <c r="BL7" s="117"/>
      <c r="BM7" s="117">
        <v>1</v>
      </c>
      <c r="BN7" s="119">
        <v>36</v>
      </c>
      <c r="BO7" s="120">
        <f>IF(P7=0,"",IF(BN7=0,"",(BN7/P7)))</f>
        <v>0.33644859813084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14</v>
      </c>
      <c r="BX7" s="127">
        <f>IF(P7=0,"",IF(BW7=0,"",(BW7/P7)))</f>
        <v>0.13084112149533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3</v>
      </c>
      <c r="CG7" s="134">
        <f>IF(P7=0,"",IF(CF7=0,"",(CF7/P7)))</f>
        <v>0.02803738317757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1</v>
      </c>
      <c r="CP7" s="141">
        <v>15000</v>
      </c>
      <c r="CQ7" s="141">
        <v>15000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0.16756756756757</v>
      </c>
      <c r="B10" s="39"/>
      <c r="C10" s="39"/>
      <c r="D10" s="39"/>
      <c r="E10" s="39"/>
      <c r="F10" s="39"/>
      <c r="G10" s="40" t="s">
        <v>69</v>
      </c>
      <c r="H10" s="40"/>
      <c r="I10" s="40"/>
      <c r="J10" s="190">
        <f>SUM(J6:J9)</f>
        <v>185000</v>
      </c>
      <c r="K10" s="41">
        <f>SUM(K6:K9)</f>
        <v>402</v>
      </c>
      <c r="L10" s="41">
        <f>SUM(L6:L9)</f>
        <v>212</v>
      </c>
      <c r="M10" s="41">
        <f>SUM(M6:M9)</f>
        <v>557</v>
      </c>
      <c r="N10" s="41">
        <f>SUM(N6:N9)</f>
        <v>140</v>
      </c>
      <c r="O10" s="41">
        <f>SUM(O6:O9)</f>
        <v>3</v>
      </c>
      <c r="P10" s="41">
        <f>SUM(P6:P9)</f>
        <v>143</v>
      </c>
      <c r="Q10" s="42">
        <f>IFERROR(P10/M10,"-")</f>
        <v>0.25673249551167</v>
      </c>
      <c r="R10" s="78">
        <f>SUM(R6:R9)</f>
        <v>4</v>
      </c>
      <c r="S10" s="78">
        <f>SUM(S6:S9)</f>
        <v>33</v>
      </c>
      <c r="T10" s="42">
        <f>IFERROR(R10/P10,"-")</f>
        <v>0.027972027972028</v>
      </c>
      <c r="U10" s="184">
        <f>IFERROR(J10/P10,"-")</f>
        <v>1293.7062937063</v>
      </c>
      <c r="V10" s="44">
        <f>SUM(V6:V9)</f>
        <v>3</v>
      </c>
      <c r="W10" s="42">
        <f>IFERROR(V10/P10,"-")</f>
        <v>0.020979020979021</v>
      </c>
      <c r="X10" s="190">
        <f>SUM(X6:X9)</f>
        <v>31000</v>
      </c>
      <c r="Y10" s="190">
        <f>IFERROR(X10/P10,"-")</f>
        <v>216.78321678322</v>
      </c>
      <c r="Z10" s="190">
        <f>IFERROR(X10/V10,"-")</f>
        <v>10333.333333333</v>
      </c>
      <c r="AA10" s="190">
        <f>X10-J10</f>
        <v>-154000</v>
      </c>
      <c r="AB10" s="47">
        <f>X10/J10</f>
        <v>0.16756756756757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