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<sst xmlns="http://schemas.openxmlformats.org/spreadsheetml/2006/main" uniqueCount="87">
  <si>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</si>
  <si>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</si>
  <si>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</si>
  <si>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</si>
  <si>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</si>
  <si>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</si>
  <si>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</si>
  <si>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</si>
  <si>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</si>
  <si>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</si>
  <si>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</si>
  <si>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</si>
  <si>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</si>
  <si>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</si>
  <si>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</si>
  <si>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</si>
  <si>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</si>
  <si>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</si>
  <si>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</si>
  <si>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</si>
  <si>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</si>
  <si>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</si>
  <si>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</si>
  <si>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</si>
  <si>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</si>
  <si>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08月</t>
  </si>
  <si>
    <t>パートナー</t>
  </si>
  <si>
    <t>最終更新日</t>
  </si>
  <si>
    <t>11月30日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</si>
  <si>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</si>
  <si>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</si>
  <si>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</si>
  <si>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</si>
  <si>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</si>
  <si>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</si>
  <si>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</si>
  <si>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</si>
  <si>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</si>
  <si>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</si>
  <si>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</si>
  <si>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</si>
  <si>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</si>
  <si>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</si>
  <si>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</si>
  <si>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</si>
  <si>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</si>
  <si>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</si>
  <si>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</si>
  <si>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</si>
  <si>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</si>
  <si>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</si>
  <si>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</si>
  <si>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</si>
  <si>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</si>
  <si>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</si>
  <si>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</si>
  <si>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</si>
  <si>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</si>
  <si>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</si>
  <si>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</si>
  <si>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</si>
  <si>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hv031</t>
  </si>
  <si>
    <t>徳間書店</t>
  </si>
  <si>
    <t>DVDパス_DVD袋裏4</t>
  </si>
  <si>
    <t>lp01</t>
  </si>
  <si>
    <t>アサヒ芸能.1W火</t>
  </si>
  <si>
    <t>DVD袋裏4C</t>
  </si>
  <si>
    <t>8月03日(火)</t>
  </si>
  <si>
    <t>hv032</t>
  </si>
  <si>
    <t>空電</t>
  </si>
  <si>
    <t>hv033</t>
  </si>
  <si>
    <t>大洋図書</t>
  </si>
  <si>
    <t>2Pスポーツ新聞_v01_パートナー(エロ)</t>
  </si>
  <si>
    <t>臨時増刊ラヴァーズ</t>
  </si>
  <si>
    <t>1C2P</t>
  </si>
  <si>
    <t>8月23日(月)</t>
  </si>
  <si>
    <t>hv034</t>
  </si>
  <si>
    <t>雑誌 TOTAL</t>
  </si>
  <si>
    <t>●DVD 広告</t>
  </si>
  <si>
    <t>vm069</t>
  </si>
  <si>
    <t>三和出版</t>
  </si>
  <si>
    <t>DVDパス_空電説明</t>
  </si>
  <si>
    <t>MEN'S DVD SEXY</t>
  </si>
  <si>
    <t>DVD貼付け面4C1/3P</t>
  </si>
  <si>
    <t>8月30日(月)</t>
  </si>
  <si>
    <t>vm070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</si>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</sst>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115000</v>
      </c>
      <c r="E6" s="81">
        <v>325</v>
      </c>
      <c r="F6" s="81">
        <v>153</v>
      </c>
      <c r="G6" s="81">
        <v>423</v>
      </c>
      <c r="H6" s="91">
        <v>91</v>
      </c>
      <c r="I6" s="92">
        <v>1</v>
      </c>
      <c r="J6" s="145">
        <f>H6+I6</f>
        <v>92</v>
      </c>
      <c r="K6" s="82">
        <f>IFERROR(J6/G6,"-")</f>
        <v>0.21749408983452</v>
      </c>
      <c r="L6" s="81">
        <v>6</v>
      </c>
      <c r="M6" s="81">
        <v>13</v>
      </c>
      <c r="N6" s="82">
        <f>IFERROR(L6/J6,"-")</f>
        <v>0.065217391304348</v>
      </c>
      <c r="O6" s="83">
        <f>IFERROR(D6/J6,"-")</f>
        <v>1250</v>
      </c>
      <c r="P6" s="84">
        <v>10</v>
      </c>
      <c r="Q6" s="82">
        <f>IFERROR(P6/J6,"-")</f>
        <v>0.10869565217391</v>
      </c>
      <c r="R6" s="200">
        <v>1035000</v>
      </c>
      <c r="S6" s="201">
        <f>IFERROR(R6/J6,"-")</f>
        <v>11250</v>
      </c>
      <c r="T6" s="201">
        <f>IFERROR(R6/P6,"-")</f>
        <v>103500</v>
      </c>
      <c r="U6" s="195">
        <f>IFERROR(R6-D6,"-")</f>
        <v>920000</v>
      </c>
      <c r="V6" s="85">
        <f>R6/D6</f>
        <v>9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385</v>
      </c>
      <c r="F7" s="81">
        <v>185</v>
      </c>
      <c r="G7" s="81">
        <v>728</v>
      </c>
      <c r="H7" s="91">
        <v>129</v>
      </c>
      <c r="I7" s="92">
        <v>0</v>
      </c>
      <c r="J7" s="145">
        <f>H7+I7</f>
        <v>129</v>
      </c>
      <c r="K7" s="82">
        <f>IFERROR(J7/G7,"-")</f>
        <v>0.1771978021978</v>
      </c>
      <c r="L7" s="81">
        <v>5</v>
      </c>
      <c r="M7" s="81">
        <v>29</v>
      </c>
      <c r="N7" s="82">
        <f>IFERROR(L7/J7,"-")</f>
        <v>0.038759689922481</v>
      </c>
      <c r="O7" s="83">
        <f>IFERROR(D7/J7,"-")</f>
        <v>968.99224806202</v>
      </c>
      <c r="P7" s="84">
        <v>7</v>
      </c>
      <c r="Q7" s="82">
        <f>IFERROR(P7/J7,"-")</f>
        <v>0.054263565891473</v>
      </c>
      <c r="R7" s="200">
        <v>696000</v>
      </c>
      <c r="S7" s="201">
        <f>IFERROR(R7/J7,"-")</f>
        <v>5395.3488372093</v>
      </c>
      <c r="T7" s="201">
        <f>IFERROR(R7/P7,"-")</f>
        <v>99428.571428571</v>
      </c>
      <c r="U7" s="195">
        <f>IFERROR(R7-D7,"-")</f>
        <v>571000</v>
      </c>
      <c r="V7" s="85">
        <f>R7/D7</f>
        <v>5.568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240000</v>
      </c>
      <c r="E10" s="41">
        <f>SUM(E6:E8)</f>
        <v>710</v>
      </c>
      <c r="F10" s="41">
        <f>SUM(F6:F8)</f>
        <v>338</v>
      </c>
      <c r="G10" s="41">
        <f>SUM(G6:G8)</f>
        <v>1151</v>
      </c>
      <c r="H10" s="41">
        <f>SUM(H6:H8)</f>
        <v>220</v>
      </c>
      <c r="I10" s="41">
        <f>SUM(I6:I8)</f>
        <v>1</v>
      </c>
      <c r="J10" s="41">
        <f>SUM(J6:J8)</f>
        <v>221</v>
      </c>
      <c r="K10" s="42">
        <f>IFERROR(J10/G10,"-")</f>
        <v>0.19200695047785</v>
      </c>
      <c r="L10" s="78">
        <f>SUM(L6:L8)</f>
        <v>11</v>
      </c>
      <c r="M10" s="78">
        <f>SUM(M6:M8)</f>
        <v>42</v>
      </c>
      <c r="N10" s="42">
        <f>IFERROR(L10/J10,"-")</f>
        <v>0.049773755656109</v>
      </c>
      <c r="O10" s="43">
        <f>IFERROR(D10/J10,"-")</f>
        <v>1085.9728506787</v>
      </c>
      <c r="P10" s="44">
        <f>SUM(P6:P8)</f>
        <v>17</v>
      </c>
      <c r="Q10" s="42">
        <f>IFERROR(P10/J10,"-")</f>
        <v>0.076923076923077</v>
      </c>
      <c r="R10" s="45">
        <f>SUM(R6:R8)</f>
        <v>1731000</v>
      </c>
      <c r="S10" s="45">
        <f>IFERROR(R10/J10,"-")</f>
        <v>7832.5791855204</v>
      </c>
      <c r="T10" s="45">
        <f>IFERROR(R10/P10,"-")</f>
        <v>101823.52941176</v>
      </c>
      <c r="U10" s="46">
        <f>SUM(U6:U8)</f>
        <v>1491000</v>
      </c>
      <c r="V10" s="47">
        <f>IFERROR(R10/D10,"-")</f>
        <v>7.2125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13.373333333333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75000</v>
      </c>
      <c r="K6" s="81">
        <v>66</v>
      </c>
      <c r="L6" s="81">
        <v>0</v>
      </c>
      <c r="M6" s="81">
        <v>219</v>
      </c>
      <c r="N6" s="91">
        <v>24</v>
      </c>
      <c r="O6" s="92">
        <v>1</v>
      </c>
      <c r="P6" s="93">
        <f>N6+O6</f>
        <v>25</v>
      </c>
      <c r="Q6" s="82">
        <f>IFERROR(P6/M6,"-")</f>
        <v>0.11415525114155</v>
      </c>
      <c r="R6" s="81">
        <v>0</v>
      </c>
      <c r="S6" s="81">
        <v>5</v>
      </c>
      <c r="T6" s="82">
        <f>IFERROR(S6/(O6+P6),"-")</f>
        <v>0.19230769230769</v>
      </c>
      <c r="U6" s="182">
        <f>IFERROR(J6/SUM(P6:P7),"-")</f>
        <v>1027.397260274</v>
      </c>
      <c r="V6" s="84">
        <v>1</v>
      </c>
      <c r="W6" s="82">
        <f>IF(P6=0,"-",V6/P6)</f>
        <v>0.04</v>
      </c>
      <c r="X6" s="186">
        <v>8000</v>
      </c>
      <c r="Y6" s="187">
        <f>IFERROR(X6/P6,"-")</f>
        <v>320</v>
      </c>
      <c r="Z6" s="187">
        <f>IFERROR(X6/V6,"-")</f>
        <v>8000</v>
      </c>
      <c r="AA6" s="188">
        <f>SUM(X6:X7)-SUM(J6:J7)</f>
        <v>928000</v>
      </c>
      <c r="AB6" s="85">
        <f>SUM(X6:X7)/SUM(J6:J7)</f>
        <v>13.373333333333</v>
      </c>
      <c r="AC6" s="79"/>
      <c r="AD6" s="94">
        <v>4</v>
      </c>
      <c r="AE6" s="95">
        <f>IF(P6=0,"",IF(AD6=0,"",(AD6/P6)))</f>
        <v>0.16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3</v>
      </c>
      <c r="AN6" s="101">
        <f>IF(P6=0,"",IF(AM6=0,"",(AM6/P6)))</f>
        <v>0.12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0.04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6</v>
      </c>
      <c r="BF6" s="113">
        <f>IF(P6=0,"",IF(BE6=0,"",(BE6/P6)))</f>
        <v>0.24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9</v>
      </c>
      <c r="BO6" s="120">
        <f>IF(P6=0,"",IF(BN6=0,"",(BN6/P6)))</f>
        <v>0.36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0.08</v>
      </c>
      <c r="BY6" s="128">
        <v>1</v>
      </c>
      <c r="BZ6" s="129">
        <f>IFERROR(BY6/BW6,"-")</f>
        <v>0.5</v>
      </c>
      <c r="CA6" s="130">
        <v>8000</v>
      </c>
      <c r="CB6" s="131">
        <f>IFERROR(CA6/BW6,"-")</f>
        <v>4000</v>
      </c>
      <c r="CC6" s="132"/>
      <c r="CD6" s="132">
        <v>1</v>
      </c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8000</v>
      </c>
      <c r="CQ6" s="141">
        <v>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203</v>
      </c>
      <c r="L7" s="81">
        <v>121</v>
      </c>
      <c r="M7" s="81">
        <v>111</v>
      </c>
      <c r="N7" s="91">
        <v>48</v>
      </c>
      <c r="O7" s="92">
        <v>0</v>
      </c>
      <c r="P7" s="93">
        <f>N7+O7</f>
        <v>48</v>
      </c>
      <c r="Q7" s="82">
        <f>IFERROR(P7/M7,"-")</f>
        <v>0.43243243243243</v>
      </c>
      <c r="R7" s="81">
        <v>5</v>
      </c>
      <c r="S7" s="81">
        <v>6</v>
      </c>
      <c r="T7" s="82">
        <f>IFERROR(S7/(O7+P7),"-")</f>
        <v>0.125</v>
      </c>
      <c r="U7" s="182"/>
      <c r="V7" s="84">
        <v>8</v>
      </c>
      <c r="W7" s="82">
        <f>IF(P7=0,"-",V7/P7)</f>
        <v>0.16666666666667</v>
      </c>
      <c r="X7" s="186">
        <v>995000</v>
      </c>
      <c r="Y7" s="187">
        <f>IFERROR(X7/P7,"-")</f>
        <v>20729.166666667</v>
      </c>
      <c r="Z7" s="187">
        <f>IFERROR(X7/V7,"-")</f>
        <v>124375</v>
      </c>
      <c r="AA7" s="188"/>
      <c r="AB7" s="85"/>
      <c r="AC7" s="79"/>
      <c r="AD7" s="94">
        <v>2</v>
      </c>
      <c r="AE7" s="95">
        <f>IF(P7=0,"",IF(AD7=0,"",(AD7/P7)))</f>
        <v>0.041666666666667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2</v>
      </c>
      <c r="AN7" s="101">
        <f>IF(P7=0,"",IF(AM7=0,"",(AM7/P7)))</f>
        <v>0.041666666666667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0.020833333333333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10</v>
      </c>
      <c r="BF7" s="113">
        <f>IF(P7=0,"",IF(BE7=0,"",(BE7/P7)))</f>
        <v>0.20833333333333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13</v>
      </c>
      <c r="BO7" s="120">
        <f>IF(P7=0,"",IF(BN7=0,"",(BN7/P7)))</f>
        <v>0.27083333333333</v>
      </c>
      <c r="BP7" s="121">
        <v>4</v>
      </c>
      <c r="BQ7" s="122">
        <f>IFERROR(BP7/BN7,"-")</f>
        <v>0.30769230769231</v>
      </c>
      <c r="BR7" s="123">
        <v>391000</v>
      </c>
      <c r="BS7" s="124">
        <f>IFERROR(BR7/BN7,"-")</f>
        <v>30076.923076923</v>
      </c>
      <c r="BT7" s="125">
        <v>1</v>
      </c>
      <c r="BU7" s="125">
        <v>1</v>
      </c>
      <c r="BV7" s="125">
        <v>2</v>
      </c>
      <c r="BW7" s="126">
        <v>16</v>
      </c>
      <c r="BX7" s="127">
        <f>IF(P7=0,"",IF(BW7=0,"",(BW7/P7)))</f>
        <v>0.33333333333333</v>
      </c>
      <c r="BY7" s="128">
        <v>5</v>
      </c>
      <c r="BZ7" s="129">
        <f>IFERROR(BY7/BW7,"-")</f>
        <v>0.3125</v>
      </c>
      <c r="CA7" s="130">
        <v>615000</v>
      </c>
      <c r="CB7" s="131">
        <f>IFERROR(CA7/BW7,"-")</f>
        <v>38437.5</v>
      </c>
      <c r="CC7" s="132"/>
      <c r="CD7" s="132">
        <v>1</v>
      </c>
      <c r="CE7" s="132">
        <v>4</v>
      </c>
      <c r="CF7" s="133">
        <v>4</v>
      </c>
      <c r="CG7" s="134">
        <f>IF(P7=0,"",IF(CF7=0,"",(CF7/P7)))</f>
        <v>0.083333333333333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8</v>
      </c>
      <c r="CP7" s="141">
        <v>995000</v>
      </c>
      <c r="CQ7" s="141">
        <v>475000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0.8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40000</v>
      </c>
      <c r="K8" s="81">
        <v>15</v>
      </c>
      <c r="L8" s="81">
        <v>0</v>
      </c>
      <c r="M8" s="81">
        <v>50</v>
      </c>
      <c r="N8" s="91">
        <v>4</v>
      </c>
      <c r="O8" s="92">
        <v>0</v>
      </c>
      <c r="P8" s="93">
        <f>N8+O8</f>
        <v>4</v>
      </c>
      <c r="Q8" s="82">
        <f>IFERROR(P8/M8,"-")</f>
        <v>0.08</v>
      </c>
      <c r="R8" s="81">
        <v>0</v>
      </c>
      <c r="S8" s="81">
        <v>0</v>
      </c>
      <c r="T8" s="82">
        <f>IFERROR(S8/(O8+P8),"-")</f>
        <v>0</v>
      </c>
      <c r="U8" s="182">
        <f>IFERROR(J8/SUM(P8:P9),"-")</f>
        <v>2105.2631578947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-8000</v>
      </c>
      <c r="AB8" s="85">
        <f>SUM(X8:X9)/SUM(J8:J9)</f>
        <v>0.8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0.25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41</v>
      </c>
      <c r="L9" s="81">
        <v>32</v>
      </c>
      <c r="M9" s="81">
        <v>43</v>
      </c>
      <c r="N9" s="91">
        <v>15</v>
      </c>
      <c r="O9" s="92">
        <v>0</v>
      </c>
      <c r="P9" s="93">
        <f>N9+O9</f>
        <v>15</v>
      </c>
      <c r="Q9" s="82">
        <f>IFERROR(P9/M9,"-")</f>
        <v>0.34883720930233</v>
      </c>
      <c r="R9" s="81">
        <v>1</v>
      </c>
      <c r="S9" s="81">
        <v>2</v>
      </c>
      <c r="T9" s="82">
        <f>IFERROR(S9/(O9+P9),"-")</f>
        <v>0.13333333333333</v>
      </c>
      <c r="U9" s="182"/>
      <c r="V9" s="84">
        <v>1</v>
      </c>
      <c r="W9" s="82">
        <f>IF(P9=0,"-",V9/P9)</f>
        <v>0.066666666666667</v>
      </c>
      <c r="X9" s="186">
        <v>32000</v>
      </c>
      <c r="Y9" s="187">
        <f>IFERROR(X9/P9,"-")</f>
        <v>2133.3333333333</v>
      </c>
      <c r="Z9" s="187">
        <f>IFERROR(X9/V9,"-")</f>
        <v>32000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0.066666666666667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0.066666666666667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2</v>
      </c>
      <c r="BF9" s="113">
        <f>IF(P9=0,"",IF(BE9=0,"",(BE9/P9)))</f>
        <v>0.13333333333333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6</v>
      </c>
      <c r="BO9" s="120">
        <f>IF(P9=0,"",IF(BN9=0,"",(BN9/P9)))</f>
        <v>0.4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5</v>
      </c>
      <c r="BX9" s="127">
        <f>IF(P9=0,"",IF(BW9=0,"",(BW9/P9)))</f>
        <v>0.33333333333333</v>
      </c>
      <c r="BY9" s="128">
        <v>1</v>
      </c>
      <c r="BZ9" s="129">
        <f>IFERROR(BY9/BW9,"-")</f>
        <v>0.2</v>
      </c>
      <c r="CA9" s="130">
        <v>32000</v>
      </c>
      <c r="CB9" s="131">
        <f>IFERROR(CA9/BW9,"-")</f>
        <v>6400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32000</v>
      </c>
      <c r="CQ9" s="141">
        <v>32000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9</v>
      </c>
      <c r="B12" s="39"/>
      <c r="C12" s="39"/>
      <c r="D12" s="39"/>
      <c r="E12" s="39"/>
      <c r="F12" s="39"/>
      <c r="G12" s="40" t="s">
        <v>77</v>
      </c>
      <c r="H12" s="40"/>
      <c r="I12" s="40"/>
      <c r="J12" s="190">
        <f>SUM(J6:J11)</f>
        <v>115000</v>
      </c>
      <c r="K12" s="41">
        <f>SUM(K6:K11)</f>
        <v>325</v>
      </c>
      <c r="L12" s="41">
        <f>SUM(L6:L11)</f>
        <v>153</v>
      </c>
      <c r="M12" s="41">
        <f>SUM(M6:M11)</f>
        <v>423</v>
      </c>
      <c r="N12" s="41">
        <f>SUM(N6:N11)</f>
        <v>91</v>
      </c>
      <c r="O12" s="41">
        <f>SUM(O6:O11)</f>
        <v>1</v>
      </c>
      <c r="P12" s="41">
        <f>SUM(P6:P11)</f>
        <v>92</v>
      </c>
      <c r="Q12" s="42">
        <f>IFERROR(P12/M12,"-")</f>
        <v>0.21749408983452</v>
      </c>
      <c r="R12" s="78">
        <f>SUM(R6:R11)</f>
        <v>6</v>
      </c>
      <c r="S12" s="78">
        <f>SUM(S6:S11)</f>
        <v>13</v>
      </c>
      <c r="T12" s="42">
        <f>IFERROR(R12/P12,"-")</f>
        <v>0.065217391304348</v>
      </c>
      <c r="U12" s="184">
        <f>IFERROR(J12/P12,"-")</f>
        <v>1250</v>
      </c>
      <c r="V12" s="44">
        <f>SUM(V6:V11)</f>
        <v>10</v>
      </c>
      <c r="W12" s="42">
        <f>IFERROR(V12/P12,"-")</f>
        <v>0.10869565217391</v>
      </c>
      <c r="X12" s="190">
        <f>SUM(X6:X11)</f>
        <v>1035000</v>
      </c>
      <c r="Y12" s="190">
        <f>IFERROR(X12/P12,"-")</f>
        <v>11250</v>
      </c>
      <c r="Z12" s="190">
        <f>IFERROR(X12/V12,"-")</f>
        <v>103500</v>
      </c>
      <c r="AA12" s="190">
        <f>X12-J12</f>
        <v>920000</v>
      </c>
      <c r="AB12" s="47">
        <f>X12/J12</f>
        <v>9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5.568</v>
      </c>
      <c r="B6" s="203" t="s">
        <v>79</v>
      </c>
      <c r="C6" s="203" t="s">
        <v>80</v>
      </c>
      <c r="D6" s="203" t="s">
        <v>81</v>
      </c>
      <c r="E6" s="203"/>
      <c r="F6" s="203" t="s">
        <v>64</v>
      </c>
      <c r="G6" s="203" t="s">
        <v>82</v>
      </c>
      <c r="H6" s="90" t="s">
        <v>83</v>
      </c>
      <c r="I6" s="90" t="s">
        <v>84</v>
      </c>
      <c r="J6" s="188">
        <v>125000</v>
      </c>
      <c r="K6" s="81">
        <v>95</v>
      </c>
      <c r="L6" s="81">
        <v>0</v>
      </c>
      <c r="M6" s="81">
        <v>338</v>
      </c>
      <c r="N6" s="91">
        <v>38</v>
      </c>
      <c r="O6" s="92">
        <v>0</v>
      </c>
      <c r="P6" s="93">
        <f>N6+O6</f>
        <v>38</v>
      </c>
      <c r="Q6" s="82">
        <f>IFERROR(P6/M6,"-")</f>
        <v>0.11242603550296</v>
      </c>
      <c r="R6" s="81">
        <v>2</v>
      </c>
      <c r="S6" s="81">
        <v>9</v>
      </c>
      <c r="T6" s="82">
        <f>IFERROR(S6/(O6+P6),"-")</f>
        <v>0.23684210526316</v>
      </c>
      <c r="U6" s="182">
        <f>IFERROR(J6/SUM(P6:P7),"-")</f>
        <v>968.99224806202</v>
      </c>
      <c r="V6" s="84">
        <v>2</v>
      </c>
      <c r="W6" s="82">
        <f>IF(P6=0,"-",V6/P6)</f>
        <v>0.052631578947368</v>
      </c>
      <c r="X6" s="186">
        <v>533000</v>
      </c>
      <c r="Y6" s="187">
        <f>IFERROR(X6/P6,"-")</f>
        <v>14026.315789474</v>
      </c>
      <c r="Z6" s="187">
        <f>IFERROR(X6/V6,"-")</f>
        <v>266500</v>
      </c>
      <c r="AA6" s="188">
        <f>SUM(X6:X7)-SUM(J6:J7)</f>
        <v>571000</v>
      </c>
      <c r="AB6" s="85">
        <f>SUM(X6:X7)/SUM(J6:J7)</f>
        <v>5.568</v>
      </c>
      <c r="AC6" s="79"/>
      <c r="AD6" s="94">
        <v>5</v>
      </c>
      <c r="AE6" s="95">
        <f>IF(P6=0,"",IF(AD6=0,"",(AD6/P6)))</f>
        <v>0.13157894736842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6</v>
      </c>
      <c r="AN6" s="101">
        <f>IF(P6=0,"",IF(AM6=0,"",(AM6/P6)))</f>
        <v>0.15789473684211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9</v>
      </c>
      <c r="AW6" s="107">
        <f>IF(P6=0,"",IF(AV6=0,"",(AV6/P6)))</f>
        <v>0.23684210526316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5</v>
      </c>
      <c r="BF6" s="113">
        <f>IF(P6=0,"",IF(BE6=0,"",(BE6/P6)))</f>
        <v>0.13157894736842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0.10526315789474</v>
      </c>
      <c r="BP6" s="121">
        <v>1</v>
      </c>
      <c r="BQ6" s="122">
        <f>IFERROR(BP6/BN6,"-")</f>
        <v>0.25</v>
      </c>
      <c r="BR6" s="123">
        <v>457000</v>
      </c>
      <c r="BS6" s="124">
        <f>IFERROR(BR6/BN6,"-")</f>
        <v>114250</v>
      </c>
      <c r="BT6" s="125"/>
      <c r="BU6" s="125"/>
      <c r="BV6" s="125">
        <v>1</v>
      </c>
      <c r="BW6" s="126">
        <v>7</v>
      </c>
      <c r="BX6" s="127">
        <f>IF(P6=0,"",IF(BW6=0,"",(BW6/P6)))</f>
        <v>0.18421052631579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2</v>
      </c>
      <c r="CG6" s="134">
        <f>IF(P6=0,"",IF(CF6=0,"",(CF6/P6)))</f>
        <v>0.052631578947368</v>
      </c>
      <c r="CH6" s="135">
        <v>1</v>
      </c>
      <c r="CI6" s="136">
        <f>IFERROR(CH6/CF6,"-")</f>
        <v>0.5</v>
      </c>
      <c r="CJ6" s="137">
        <v>76000</v>
      </c>
      <c r="CK6" s="138">
        <f>IFERROR(CJ6/CF6,"-")</f>
        <v>38000</v>
      </c>
      <c r="CL6" s="139"/>
      <c r="CM6" s="139"/>
      <c r="CN6" s="139">
        <v>1</v>
      </c>
      <c r="CO6" s="140">
        <v>2</v>
      </c>
      <c r="CP6" s="141">
        <v>533000</v>
      </c>
      <c r="CQ6" s="141">
        <v>457000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85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290</v>
      </c>
      <c r="L7" s="81">
        <v>185</v>
      </c>
      <c r="M7" s="81">
        <v>390</v>
      </c>
      <c r="N7" s="91">
        <v>91</v>
      </c>
      <c r="O7" s="92">
        <v>0</v>
      </c>
      <c r="P7" s="93">
        <f>N7+O7</f>
        <v>91</v>
      </c>
      <c r="Q7" s="82">
        <f>IFERROR(P7/M7,"-")</f>
        <v>0.23333333333333</v>
      </c>
      <c r="R7" s="81">
        <v>3</v>
      </c>
      <c r="S7" s="81">
        <v>20</v>
      </c>
      <c r="T7" s="82">
        <f>IFERROR(S7/(O7+P7),"-")</f>
        <v>0.21978021978022</v>
      </c>
      <c r="U7" s="182"/>
      <c r="V7" s="84">
        <v>5</v>
      </c>
      <c r="W7" s="82">
        <f>IF(P7=0,"-",V7/P7)</f>
        <v>0.054945054945055</v>
      </c>
      <c r="X7" s="186">
        <v>163000</v>
      </c>
      <c r="Y7" s="187">
        <f>IFERROR(X7/P7,"-")</f>
        <v>1791.2087912088</v>
      </c>
      <c r="Z7" s="187">
        <f>IFERROR(X7/V7,"-")</f>
        <v>32600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16</v>
      </c>
      <c r="AN7" s="101">
        <f>IF(P7=0,"",IF(AM7=0,"",(AM7/P7)))</f>
        <v>0.17582417582418</v>
      </c>
      <c r="AO7" s="100">
        <v>1</v>
      </c>
      <c r="AP7" s="102">
        <f>IFERROR(AP7/AM7,"-")</f>
        <v>0</v>
      </c>
      <c r="AQ7" s="103">
        <v>5000</v>
      </c>
      <c r="AR7" s="104">
        <f>IFERROR(AQ7/AM7,"-")</f>
        <v>312.5</v>
      </c>
      <c r="AS7" s="105">
        <v>1</v>
      </c>
      <c r="AT7" s="105"/>
      <c r="AU7" s="105"/>
      <c r="AV7" s="106">
        <v>8</v>
      </c>
      <c r="AW7" s="107">
        <f>IF(P7=0,"",IF(AV7=0,"",(AV7/P7)))</f>
        <v>0.087912087912088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25</v>
      </c>
      <c r="BF7" s="113">
        <f>IF(P7=0,"",IF(BE7=0,"",(BE7/P7)))</f>
        <v>0.27472527472527</v>
      </c>
      <c r="BG7" s="112">
        <v>1</v>
      </c>
      <c r="BH7" s="114">
        <f>IFERROR(BG7/BE7,"-")</f>
        <v>0.04</v>
      </c>
      <c r="BI7" s="115">
        <v>3000</v>
      </c>
      <c r="BJ7" s="116">
        <f>IFERROR(BI7/BE7,"-")</f>
        <v>120</v>
      </c>
      <c r="BK7" s="117">
        <v>1</v>
      </c>
      <c r="BL7" s="117"/>
      <c r="BM7" s="117"/>
      <c r="BN7" s="119">
        <v>25</v>
      </c>
      <c r="BO7" s="120">
        <f>IF(P7=0,"",IF(BN7=0,"",(BN7/P7)))</f>
        <v>0.27472527472527</v>
      </c>
      <c r="BP7" s="121">
        <v>2</v>
      </c>
      <c r="BQ7" s="122">
        <f>IFERROR(BP7/BN7,"-")</f>
        <v>0.08</v>
      </c>
      <c r="BR7" s="123">
        <v>6000</v>
      </c>
      <c r="BS7" s="124">
        <f>IFERROR(BR7/BN7,"-")</f>
        <v>240</v>
      </c>
      <c r="BT7" s="125">
        <v>2</v>
      </c>
      <c r="BU7" s="125"/>
      <c r="BV7" s="125"/>
      <c r="BW7" s="126">
        <v>14</v>
      </c>
      <c r="BX7" s="127">
        <f>IF(P7=0,"",IF(BW7=0,"",(BW7/P7)))</f>
        <v>0.15384615384615</v>
      </c>
      <c r="BY7" s="128">
        <v>1</v>
      </c>
      <c r="BZ7" s="129">
        <f>IFERROR(BY7/BW7,"-")</f>
        <v>0.071428571428571</v>
      </c>
      <c r="CA7" s="130">
        <v>12000</v>
      </c>
      <c r="CB7" s="131">
        <f>IFERROR(CA7/BW7,"-")</f>
        <v>857.14285714286</v>
      </c>
      <c r="CC7" s="132"/>
      <c r="CD7" s="132"/>
      <c r="CE7" s="132">
        <v>1</v>
      </c>
      <c r="CF7" s="133">
        <v>3</v>
      </c>
      <c r="CG7" s="134">
        <f>IF(P7=0,"",IF(CF7=0,"",(CF7/P7)))</f>
        <v>0.032967032967033</v>
      </c>
      <c r="CH7" s="135">
        <v>1</v>
      </c>
      <c r="CI7" s="136">
        <f>IFERROR(CH7/CF7,"-")</f>
        <v>0.33333333333333</v>
      </c>
      <c r="CJ7" s="137">
        <v>395000</v>
      </c>
      <c r="CK7" s="138">
        <f>IFERROR(CJ7/CF7,"-")</f>
        <v>131666.66666667</v>
      </c>
      <c r="CL7" s="139"/>
      <c r="CM7" s="139"/>
      <c r="CN7" s="139">
        <v>1</v>
      </c>
      <c r="CO7" s="140">
        <v>5</v>
      </c>
      <c r="CP7" s="141">
        <v>163000</v>
      </c>
      <c r="CQ7" s="141">
        <v>395000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5.568</v>
      </c>
      <c r="B10" s="39"/>
      <c r="C10" s="39"/>
      <c r="D10" s="39"/>
      <c r="E10" s="39"/>
      <c r="F10" s="39"/>
      <c r="G10" s="40" t="s">
        <v>86</v>
      </c>
      <c r="H10" s="40"/>
      <c r="I10" s="40"/>
      <c r="J10" s="190">
        <f>SUM(J6:J9)</f>
        <v>125000</v>
      </c>
      <c r="K10" s="41">
        <f>SUM(K6:K9)</f>
        <v>385</v>
      </c>
      <c r="L10" s="41">
        <f>SUM(L6:L9)</f>
        <v>185</v>
      </c>
      <c r="M10" s="41">
        <f>SUM(M6:M9)</f>
        <v>728</v>
      </c>
      <c r="N10" s="41">
        <f>SUM(N6:N9)</f>
        <v>129</v>
      </c>
      <c r="O10" s="41">
        <f>SUM(O6:O9)</f>
        <v>0</v>
      </c>
      <c r="P10" s="41">
        <f>SUM(P6:P9)</f>
        <v>129</v>
      </c>
      <c r="Q10" s="42">
        <f>IFERROR(P10/M10,"-")</f>
        <v>0.1771978021978</v>
      </c>
      <c r="R10" s="78">
        <f>SUM(R6:R9)</f>
        <v>5</v>
      </c>
      <c r="S10" s="78">
        <f>SUM(S6:S9)</f>
        <v>29</v>
      </c>
      <c r="T10" s="42">
        <f>IFERROR(R10/P10,"-")</f>
        <v>0.038759689922481</v>
      </c>
      <c r="U10" s="184">
        <f>IFERROR(J10/P10,"-")</f>
        <v>968.99224806202</v>
      </c>
      <c r="V10" s="44">
        <f>SUM(V6:V9)</f>
        <v>7</v>
      </c>
      <c r="W10" s="42">
        <f>IFERROR(V10/P10,"-")</f>
        <v>0.054263565891473</v>
      </c>
      <c r="X10" s="190">
        <f>SUM(X6:X9)</f>
        <v>696000</v>
      </c>
      <c r="Y10" s="190">
        <f>IFERROR(X10/P10,"-")</f>
        <v>5395.3488372093</v>
      </c>
      <c r="Z10" s="190">
        <f>IFERROR(X10/V10,"-")</f>
        <v>99428.571428571</v>
      </c>
      <c r="AA10" s="190">
        <f>X10-J10</f>
        <v>571000</v>
      </c>
      <c r="AB10" s="47">
        <f>X10/J10</f>
        <v>5.568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