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雑誌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<sst xmlns="http://schemas.openxmlformats.org/spreadsheetml/2006/main" uniqueCount="76">
  <si>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</si>
  <si>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</si>
  <si>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</si>
  <si>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</si>
  <si>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</si>
  <si>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</si>
  <si>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</si>
  <si>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</si>
  <si>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</si>
  <si>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</si>
  <si>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</si>
  <si>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</si>
  <si>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</si>
  <si>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</si>
  <si>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</si>
  <si>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</si>
  <si>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</si>
  <si>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</si>
  <si>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</si>
  <si>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</si>
  <si>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</si>
  <si>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</si>
  <si>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</si>
  <si>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雑誌</t>
  </si>
  <si>
    <t>10月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</si>
  <si>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</si>
  <si>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</si>
  <si>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</si>
  <si>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</si>
  <si>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</si>
  <si>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</si>
  <si>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</si>
  <si>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●雑誌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</si>
  <si>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</si>
  <si>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</si>
  <si>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</si>
  <si>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</si>
  <si>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</si>
  <si>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</si>
  <si>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</si>
  <si>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</si>
  <si>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</si>
  <si>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</si>
  <si>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</si>
  <si>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</si>
  <si>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</si>
  <si>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</si>
  <si>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</si>
  <si>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</si>
  <si>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</si>
  <si>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</si>
  <si>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</si>
  <si>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</si>
  <si>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</si>
  <si>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</si>
  <si>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</si>
  <si>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</si>
  <si>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</si>
  <si>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</si>
  <si>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</si>
  <si>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ad942</t>
  </si>
  <si>
    <t>大洋図書</t>
  </si>
  <si>
    <t>2P縦書き男性募集版</t>
  </si>
  <si>
    <t>y17</t>
  </si>
  <si>
    <t>ナックルズ極ベスト</t>
  </si>
  <si>
    <t>1C2P</t>
  </si>
  <si>
    <t>10月15日(水)</t>
  </si>
  <si>
    <t>ad943</t>
  </si>
  <si>
    <t>空電</t>
  </si>
  <si>
    <t>ad944</t>
  </si>
  <si>
    <t>1P縦書き男性募集版-アレンジ</t>
  </si>
  <si>
    <t>臨時増刊ラヴァーズ</t>
  </si>
  <si>
    <t>表4</t>
  </si>
  <si>
    <t>10月21日(火)</t>
  </si>
  <si>
    <t>ad945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</si>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</sst>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4</v>
      </c>
      <c r="D6" s="195">
        <v>150000</v>
      </c>
      <c r="E6" s="81">
        <v>199</v>
      </c>
      <c r="F6" s="81">
        <v>98</v>
      </c>
      <c r="G6" s="81">
        <v>183</v>
      </c>
      <c r="H6" s="91">
        <v>29</v>
      </c>
      <c r="I6" s="92">
        <v>0</v>
      </c>
      <c r="J6" s="145">
        <f>H6+I6</f>
        <v>29</v>
      </c>
      <c r="K6" s="82">
        <f>IFERROR(J6/G6,"-")</f>
        <v>0.15846994535519</v>
      </c>
      <c r="L6" s="81">
        <v>6</v>
      </c>
      <c r="M6" s="81">
        <v>2</v>
      </c>
      <c r="N6" s="82">
        <f>IFERROR(L6/J6,"-")</f>
        <v>0.20689655172414</v>
      </c>
      <c r="O6" s="83">
        <f>IFERROR(D6/J6,"-")</f>
        <v>5172.4137931034</v>
      </c>
      <c r="P6" s="84">
        <v>2</v>
      </c>
      <c r="Q6" s="82">
        <f>IFERROR(P6/J6,"-")</f>
        <v>0.068965517241379</v>
      </c>
      <c r="R6" s="200">
        <v>33000</v>
      </c>
      <c r="S6" s="201">
        <f>IFERROR(R6/J6,"-")</f>
        <v>1137.9310344828</v>
      </c>
      <c r="T6" s="201">
        <f>IFERROR(R6/P6,"-")</f>
        <v>16500</v>
      </c>
      <c r="U6" s="195">
        <f>IFERROR(R6-D6,"-")</f>
        <v>-117000</v>
      </c>
      <c r="V6" s="85">
        <f>R6/D6</f>
        <v>0.22</v>
      </c>
      <c r="W6" s="79"/>
      <c r="X6" s="144"/>
    </row>
    <row r="7" spans="1:24">
      <c r="A7" s="30"/>
      <c r="B7" s="87"/>
      <c r="C7" s="87"/>
      <c r="D7" s="196"/>
      <c r="E7" s="34"/>
      <c r="F7" s="34"/>
      <c r="G7" s="31"/>
      <c r="H7" s="31"/>
      <c r="I7" s="31"/>
      <c r="J7" s="31"/>
      <c r="K7" s="33"/>
      <c r="L7" s="33"/>
      <c r="M7" s="31"/>
      <c r="N7" s="33"/>
      <c r="O7" s="25"/>
      <c r="P7" s="25"/>
      <c r="Q7" s="25"/>
      <c r="R7" s="202"/>
      <c r="S7" s="202"/>
      <c r="T7" s="202"/>
      <c r="U7" s="202"/>
      <c r="V7" s="33"/>
      <c r="W7" s="61"/>
      <c r="X7" s="144"/>
    </row>
    <row r="8" spans="1:24">
      <c r="A8" s="30"/>
      <c r="B8" s="37"/>
      <c r="C8" s="37"/>
      <c r="D8" s="197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19"/>
      <c r="B9" s="41"/>
      <c r="C9" s="41"/>
      <c r="D9" s="198">
        <f>SUM(D6:D7)</f>
        <v>150000</v>
      </c>
      <c r="E9" s="41">
        <f>SUM(E6:E7)</f>
        <v>199</v>
      </c>
      <c r="F9" s="41">
        <f>SUM(F6:F7)</f>
        <v>98</v>
      </c>
      <c r="G9" s="41">
        <f>SUM(G6:G7)</f>
        <v>183</v>
      </c>
      <c r="H9" s="41">
        <f>SUM(H6:H7)</f>
        <v>29</v>
      </c>
      <c r="I9" s="41">
        <f>SUM(I6:I7)</f>
        <v>0</v>
      </c>
      <c r="J9" s="41">
        <f>SUM(J6:J7)</f>
        <v>29</v>
      </c>
      <c r="K9" s="42">
        <f>IFERROR(J9/G9,"-")</f>
        <v>0.15846994535519</v>
      </c>
      <c r="L9" s="78">
        <f>SUM(L6:L7)</f>
        <v>6</v>
      </c>
      <c r="M9" s="78">
        <f>SUM(M6:M7)</f>
        <v>2</v>
      </c>
      <c r="N9" s="42">
        <f>IFERROR(L9/J9,"-")</f>
        <v>0.20689655172414</v>
      </c>
      <c r="O9" s="43">
        <f>IFERROR(D9/J9,"-")</f>
        <v>5172.4137931034</v>
      </c>
      <c r="P9" s="44">
        <f>SUM(P6:P7)</f>
        <v>2</v>
      </c>
      <c r="Q9" s="42">
        <f>IFERROR(P9/J9,"-")</f>
        <v>0.068965517241379</v>
      </c>
      <c r="R9" s="45">
        <f>SUM(R6:R7)</f>
        <v>33000</v>
      </c>
      <c r="S9" s="45">
        <f>IFERROR(R9/J9,"-")</f>
        <v>1137.9310344828</v>
      </c>
      <c r="T9" s="45">
        <f>IFERROR(R9/P9,"-")</f>
        <v>16500</v>
      </c>
      <c r="U9" s="46">
        <f>SUM(U6:U7)</f>
        <v>-117000</v>
      </c>
      <c r="V9" s="47">
        <f>IFERROR(R9/D9,"-")</f>
        <v>0.22</v>
      </c>
      <c r="W9" s="60"/>
      <c r="X9" s="144"/>
    </row>
    <row r="10" spans="1:24">
      <c r="X10" s="144"/>
    </row>
    <row r="11" spans="1:24">
      <c r="X11" s="144"/>
    </row>
    <row r="12" spans="1:24">
      <c r="X12" s="144"/>
    </row>
    <row r="13" spans="1:24">
      <c r="X13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2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24</v>
      </c>
      <c r="B2" s="27" t="s">
        <v>25</v>
      </c>
      <c r="C2" s="1"/>
      <c r="G2" s="76"/>
      <c r="H2" s="76"/>
      <c r="I2" s="76"/>
      <c r="J2" s="77"/>
      <c r="K2" s="77"/>
      <c r="L2" s="77" t="s">
        <v>26</v>
      </c>
      <c r="M2" s="1"/>
      <c r="N2" s="1"/>
      <c r="O2" s="12" t="s">
        <v>27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28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29</v>
      </c>
      <c r="CP2" s="160" t="s">
        <v>30</v>
      </c>
      <c r="CQ2" s="148" t="s">
        <v>31</v>
      </c>
      <c r="CR2" s="149"/>
      <c r="CS2" s="150"/>
    </row>
    <row r="3" spans="1:98" customHeight="1" ht="14.25">
      <c r="A3" s="11" t="s">
        <v>32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33</v>
      </c>
      <c r="AE3" s="152"/>
      <c r="AF3" s="152"/>
      <c r="AG3" s="152"/>
      <c r="AH3" s="152"/>
      <c r="AI3" s="152"/>
      <c r="AJ3" s="152"/>
      <c r="AK3" s="152"/>
      <c r="AL3" s="152"/>
      <c r="AM3" s="163" t="s">
        <v>34</v>
      </c>
      <c r="AN3" s="164"/>
      <c r="AO3" s="164"/>
      <c r="AP3" s="164"/>
      <c r="AQ3" s="164"/>
      <c r="AR3" s="164"/>
      <c r="AS3" s="164"/>
      <c r="AT3" s="164"/>
      <c r="AU3" s="165"/>
      <c r="AV3" s="166" t="s">
        <v>35</v>
      </c>
      <c r="AW3" s="167"/>
      <c r="AX3" s="167"/>
      <c r="AY3" s="167"/>
      <c r="AZ3" s="167"/>
      <c r="BA3" s="167"/>
      <c r="BB3" s="167"/>
      <c r="BC3" s="167"/>
      <c r="BD3" s="168"/>
      <c r="BE3" s="169" t="s">
        <v>36</v>
      </c>
      <c r="BF3" s="170"/>
      <c r="BG3" s="170"/>
      <c r="BH3" s="170"/>
      <c r="BI3" s="170"/>
      <c r="BJ3" s="170"/>
      <c r="BK3" s="170"/>
      <c r="BL3" s="170"/>
      <c r="BM3" s="171"/>
      <c r="BN3" s="172" t="s">
        <v>37</v>
      </c>
      <c r="BO3" s="173"/>
      <c r="BP3" s="173"/>
      <c r="BQ3" s="173"/>
      <c r="BR3" s="173"/>
      <c r="BS3" s="173"/>
      <c r="BT3" s="173"/>
      <c r="BU3" s="173"/>
      <c r="BV3" s="174"/>
      <c r="BW3" s="175" t="s">
        <v>38</v>
      </c>
      <c r="BX3" s="176"/>
      <c r="BY3" s="176"/>
      <c r="BZ3" s="176"/>
      <c r="CA3" s="176"/>
      <c r="CB3" s="176"/>
      <c r="CC3" s="176"/>
      <c r="CD3" s="176"/>
      <c r="CE3" s="177"/>
      <c r="CF3" s="178" t="s">
        <v>39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40</v>
      </c>
      <c r="CR3" s="154"/>
      <c r="CS3" s="155" t="s">
        <v>41</v>
      </c>
    </row>
    <row r="4" spans="1:98">
      <c r="A4" s="26"/>
      <c r="B4" s="5" t="s">
        <v>42</v>
      </c>
      <c r="C4" s="5" t="s">
        <v>43</v>
      </c>
      <c r="D4" s="5" t="s">
        <v>44</v>
      </c>
      <c r="E4" s="5" t="s">
        <v>45</v>
      </c>
      <c r="F4" s="20" t="s">
        <v>46</v>
      </c>
      <c r="G4" s="5" t="s">
        <v>47</v>
      </c>
      <c r="H4" s="14" t="s">
        <v>48</v>
      </c>
      <c r="I4" s="14" t="s">
        <v>49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50</v>
      </c>
      <c r="AE4" s="48" t="s">
        <v>51</v>
      </c>
      <c r="AF4" s="48" t="s">
        <v>52</v>
      </c>
      <c r="AG4" s="48" t="s">
        <v>17</v>
      </c>
      <c r="AH4" s="48" t="s">
        <v>53</v>
      </c>
      <c r="AI4" s="48" t="s">
        <v>54</v>
      </c>
      <c r="AJ4" s="48" t="s">
        <v>55</v>
      </c>
      <c r="AK4" s="48" t="s">
        <v>56</v>
      </c>
      <c r="AL4" s="48" t="s">
        <v>57</v>
      </c>
      <c r="AM4" s="49" t="s">
        <v>50</v>
      </c>
      <c r="AN4" s="49" t="s">
        <v>51</v>
      </c>
      <c r="AO4" s="49" t="s">
        <v>52</v>
      </c>
      <c r="AP4" s="49" t="s">
        <v>17</v>
      </c>
      <c r="AQ4" s="49" t="s">
        <v>53</v>
      </c>
      <c r="AR4" s="49" t="s">
        <v>54</v>
      </c>
      <c r="AS4" s="49" t="s">
        <v>55</v>
      </c>
      <c r="AT4" s="49" t="s">
        <v>56</v>
      </c>
      <c r="AU4" s="49" t="s">
        <v>57</v>
      </c>
      <c r="AV4" s="50" t="s">
        <v>50</v>
      </c>
      <c r="AW4" s="50" t="s">
        <v>51</v>
      </c>
      <c r="AX4" s="50" t="s">
        <v>52</v>
      </c>
      <c r="AY4" s="50" t="s">
        <v>17</v>
      </c>
      <c r="AZ4" s="50" t="s">
        <v>53</v>
      </c>
      <c r="BA4" s="50" t="s">
        <v>54</v>
      </c>
      <c r="BB4" s="50" t="s">
        <v>55</v>
      </c>
      <c r="BC4" s="50" t="s">
        <v>56</v>
      </c>
      <c r="BD4" s="50" t="s">
        <v>57</v>
      </c>
      <c r="BE4" s="51" t="s">
        <v>50</v>
      </c>
      <c r="BF4" s="51" t="s">
        <v>51</v>
      </c>
      <c r="BG4" s="51" t="s">
        <v>52</v>
      </c>
      <c r="BH4" s="51" t="s">
        <v>17</v>
      </c>
      <c r="BI4" s="51" t="s">
        <v>53</v>
      </c>
      <c r="BJ4" s="51" t="s">
        <v>54</v>
      </c>
      <c r="BK4" s="51" t="s">
        <v>55</v>
      </c>
      <c r="BL4" s="51" t="s">
        <v>56</v>
      </c>
      <c r="BM4" s="51" t="s">
        <v>57</v>
      </c>
      <c r="BN4" s="118" t="s">
        <v>50</v>
      </c>
      <c r="BO4" s="118" t="s">
        <v>51</v>
      </c>
      <c r="BP4" s="118" t="s">
        <v>52</v>
      </c>
      <c r="BQ4" s="118" t="s">
        <v>17</v>
      </c>
      <c r="BR4" s="118" t="s">
        <v>53</v>
      </c>
      <c r="BS4" s="118" t="s">
        <v>54</v>
      </c>
      <c r="BT4" s="118" t="s">
        <v>55</v>
      </c>
      <c r="BU4" s="118" t="s">
        <v>56</v>
      </c>
      <c r="BV4" s="118" t="s">
        <v>57</v>
      </c>
      <c r="BW4" s="52" t="s">
        <v>50</v>
      </c>
      <c r="BX4" s="52" t="s">
        <v>51</v>
      </c>
      <c r="BY4" s="52" t="s">
        <v>52</v>
      </c>
      <c r="BZ4" s="52" t="s">
        <v>17</v>
      </c>
      <c r="CA4" s="52" t="s">
        <v>53</v>
      </c>
      <c r="CB4" s="52" t="s">
        <v>54</v>
      </c>
      <c r="CC4" s="52" t="s">
        <v>55</v>
      </c>
      <c r="CD4" s="52" t="s">
        <v>56</v>
      </c>
      <c r="CE4" s="52" t="s">
        <v>57</v>
      </c>
      <c r="CF4" s="53" t="s">
        <v>50</v>
      </c>
      <c r="CG4" s="53" t="s">
        <v>51</v>
      </c>
      <c r="CH4" s="53" t="s">
        <v>52</v>
      </c>
      <c r="CI4" s="53" t="s">
        <v>17</v>
      </c>
      <c r="CJ4" s="53" t="s">
        <v>53</v>
      </c>
      <c r="CK4" s="53" t="s">
        <v>54</v>
      </c>
      <c r="CL4" s="53" t="s">
        <v>55</v>
      </c>
      <c r="CM4" s="53" t="s">
        <v>56</v>
      </c>
      <c r="CN4" s="53" t="s">
        <v>57</v>
      </c>
      <c r="CO4" s="159"/>
      <c r="CP4" s="162"/>
      <c r="CQ4" s="54" t="s">
        <v>58</v>
      </c>
      <c r="CR4" s="54" t="s">
        <v>59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0.066666666666667</v>
      </c>
      <c r="B6" s="203" t="s">
        <v>60</v>
      </c>
      <c r="C6" s="203" t="s">
        <v>61</v>
      </c>
      <c r="D6" s="203" t="s">
        <v>62</v>
      </c>
      <c r="E6" s="203"/>
      <c r="F6" s="203" t="s">
        <v>63</v>
      </c>
      <c r="G6" s="203" t="s">
        <v>64</v>
      </c>
      <c r="H6" s="90" t="s">
        <v>65</v>
      </c>
      <c r="I6" s="90" t="s">
        <v>66</v>
      </c>
      <c r="J6" s="188">
        <v>45000</v>
      </c>
      <c r="K6" s="81">
        <v>11</v>
      </c>
      <c r="L6" s="81">
        <v>0</v>
      </c>
      <c r="M6" s="81">
        <v>20</v>
      </c>
      <c r="N6" s="91">
        <v>2</v>
      </c>
      <c r="O6" s="92">
        <v>0</v>
      </c>
      <c r="P6" s="93">
        <f>N6+O6</f>
        <v>2</v>
      </c>
      <c r="Q6" s="82">
        <f>IFERROR(P6/M6,"-")</f>
        <v>0.1</v>
      </c>
      <c r="R6" s="81">
        <v>1</v>
      </c>
      <c r="S6" s="81">
        <v>0</v>
      </c>
      <c r="T6" s="82">
        <f>IFERROR(S6/(O6+P6),"-")</f>
        <v>0</v>
      </c>
      <c r="U6" s="182">
        <f>IFERROR(J6/SUM(P6:P7),"-")</f>
        <v>9000</v>
      </c>
      <c r="V6" s="84">
        <v>0</v>
      </c>
      <c r="W6" s="82">
        <f>IF(P6=0,"-",V6/P6)</f>
        <v>0</v>
      </c>
      <c r="X6" s="186">
        <v>0</v>
      </c>
      <c r="Y6" s="187">
        <f>IFERROR(X6/P6,"-")</f>
        <v>0</v>
      </c>
      <c r="Z6" s="187" t="str">
        <f>IFERROR(X6/V6,"-")</f>
        <v>-</v>
      </c>
      <c r="AA6" s="188">
        <f>SUM(X6:X7)-SUM(J6:J7)</f>
        <v>-42000</v>
      </c>
      <c r="AB6" s="85">
        <f>SUM(X6:X7)/SUM(J6:J7)</f>
        <v>0.066666666666667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>
        <f>IF(P6=0,"",IF(AM6=0,"",(AM6/P6)))</f>
        <v>0</v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>
        <v>1</v>
      </c>
      <c r="BF6" s="113">
        <f>IF(P6=0,"",IF(BE6=0,"",(BE6/P6)))</f>
        <v>0.5</v>
      </c>
      <c r="BG6" s="112"/>
      <c r="BH6" s="114">
        <f>IFERROR(BG6/BE6,"-")</f>
        <v>0</v>
      </c>
      <c r="BI6" s="115"/>
      <c r="BJ6" s="116">
        <f>IFERROR(BI6/BE6,"-")</f>
        <v>0</v>
      </c>
      <c r="BK6" s="117"/>
      <c r="BL6" s="117"/>
      <c r="BM6" s="117"/>
      <c r="BN6" s="119"/>
      <c r="BO6" s="120">
        <f>IF(P6=0,"",IF(BN6=0,"",(BN6/P6)))</f>
        <v>0</v>
      </c>
      <c r="BP6" s="121"/>
      <c r="BQ6" s="122" t="str">
        <f>IFERROR(BP6/BN6,"-")</f>
        <v>-</v>
      </c>
      <c r="BR6" s="123"/>
      <c r="BS6" s="124" t="str">
        <f>IFERROR(BR6/BN6,"-")</f>
        <v>-</v>
      </c>
      <c r="BT6" s="125"/>
      <c r="BU6" s="125"/>
      <c r="BV6" s="125"/>
      <c r="BW6" s="126"/>
      <c r="BX6" s="127">
        <f>IF(P6=0,"",IF(BW6=0,"",(BW6/P6)))</f>
        <v>0</v>
      </c>
      <c r="BY6" s="128"/>
      <c r="BZ6" s="129" t="str">
        <f>IFERROR(BY6/BW6,"-")</f>
        <v>-</v>
      </c>
      <c r="CA6" s="130"/>
      <c r="CB6" s="131" t="str">
        <f>IFERROR(CA6/BW6,"-")</f>
        <v>-</v>
      </c>
      <c r="CC6" s="132"/>
      <c r="CD6" s="132"/>
      <c r="CE6" s="132"/>
      <c r="CF6" s="133">
        <v>1</v>
      </c>
      <c r="CG6" s="134">
        <f>IF(P6=0,"",IF(CF6=0,"",(CF6/P6)))</f>
        <v>0.5</v>
      </c>
      <c r="CH6" s="135"/>
      <c r="CI6" s="136">
        <f>IFERROR(CH6/CF6,"-")</f>
        <v>0</v>
      </c>
      <c r="CJ6" s="137"/>
      <c r="CK6" s="138">
        <f>IFERROR(CJ6/CF6,"-")</f>
        <v>0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67</v>
      </c>
      <c r="C7" s="203"/>
      <c r="D7" s="203"/>
      <c r="E7" s="203"/>
      <c r="F7" s="203" t="s">
        <v>68</v>
      </c>
      <c r="G7" s="203"/>
      <c r="H7" s="90"/>
      <c r="I7" s="90"/>
      <c r="J7" s="188"/>
      <c r="K7" s="81">
        <v>55</v>
      </c>
      <c r="L7" s="81">
        <v>35</v>
      </c>
      <c r="M7" s="81">
        <v>23</v>
      </c>
      <c r="N7" s="91">
        <v>3</v>
      </c>
      <c r="O7" s="92">
        <v>0</v>
      </c>
      <c r="P7" s="93">
        <f>N7+O7</f>
        <v>3</v>
      </c>
      <c r="Q7" s="82">
        <f>IFERROR(P7/M7,"-")</f>
        <v>0.1304347826087</v>
      </c>
      <c r="R7" s="81">
        <v>1</v>
      </c>
      <c r="S7" s="81">
        <v>0</v>
      </c>
      <c r="T7" s="82">
        <f>IFERROR(S7/(O7+P7),"-")</f>
        <v>0</v>
      </c>
      <c r="U7" s="182"/>
      <c r="V7" s="84">
        <v>1</v>
      </c>
      <c r="W7" s="82">
        <f>IF(P7=0,"-",V7/P7)</f>
        <v>0.33333333333333</v>
      </c>
      <c r="X7" s="186">
        <v>3000</v>
      </c>
      <c r="Y7" s="187">
        <f>IFERROR(X7/P7,"-")</f>
        <v>1000</v>
      </c>
      <c r="Z7" s="187">
        <f>IFERROR(X7/V7,"-")</f>
        <v>3000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>
        <f>IF(P7=0,"",IF(AM7=0,"",(AM7/P7)))</f>
        <v>0</v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>
        <v>1</v>
      </c>
      <c r="BF7" s="113">
        <f>IF(P7=0,"",IF(BE7=0,"",(BE7/P7)))</f>
        <v>0.33333333333333</v>
      </c>
      <c r="BG7" s="112"/>
      <c r="BH7" s="114">
        <f>IFERROR(BG7/BE7,"-")</f>
        <v>0</v>
      </c>
      <c r="BI7" s="115"/>
      <c r="BJ7" s="116">
        <f>IFERROR(BI7/BE7,"-")</f>
        <v>0</v>
      </c>
      <c r="BK7" s="117"/>
      <c r="BL7" s="117"/>
      <c r="BM7" s="117"/>
      <c r="BN7" s="119"/>
      <c r="BO7" s="120">
        <f>IF(P7=0,"",IF(BN7=0,"",(BN7/P7)))</f>
        <v>0</v>
      </c>
      <c r="BP7" s="121"/>
      <c r="BQ7" s="122" t="str">
        <f>IFERROR(BP7/BN7,"-")</f>
        <v>-</v>
      </c>
      <c r="BR7" s="123"/>
      <c r="BS7" s="124" t="str">
        <f>IFERROR(BR7/BN7,"-")</f>
        <v>-</v>
      </c>
      <c r="BT7" s="125"/>
      <c r="BU7" s="125"/>
      <c r="BV7" s="125"/>
      <c r="BW7" s="126">
        <v>2</v>
      </c>
      <c r="BX7" s="127">
        <f>IF(P7=0,"",IF(BW7=0,"",(BW7/P7)))</f>
        <v>0.66666666666667</v>
      </c>
      <c r="BY7" s="128">
        <v>1</v>
      </c>
      <c r="BZ7" s="129">
        <f>IFERROR(BY7/BW7,"-")</f>
        <v>0.5</v>
      </c>
      <c r="CA7" s="130">
        <v>3000</v>
      </c>
      <c r="CB7" s="131">
        <f>IFERROR(CA7/BW7,"-")</f>
        <v>1500</v>
      </c>
      <c r="CC7" s="132">
        <v>1</v>
      </c>
      <c r="CD7" s="132"/>
      <c r="CE7" s="132"/>
      <c r="CF7" s="133"/>
      <c r="CG7" s="134">
        <f>IF(P7=0,"",IF(CF7=0,"",(CF7/P7)))</f>
        <v>0</v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1</v>
      </c>
      <c r="CP7" s="141">
        <v>3000</v>
      </c>
      <c r="CQ7" s="141">
        <v>3000</v>
      </c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80">
        <f>AB8</f>
        <v>0.28571428571429</v>
      </c>
      <c r="B8" s="203" t="s">
        <v>69</v>
      </c>
      <c r="C8" s="203" t="s">
        <v>61</v>
      </c>
      <c r="D8" s="203" t="s">
        <v>70</v>
      </c>
      <c r="E8" s="203"/>
      <c r="F8" s="203" t="s">
        <v>63</v>
      </c>
      <c r="G8" s="203" t="s">
        <v>71</v>
      </c>
      <c r="H8" s="90" t="s">
        <v>72</v>
      </c>
      <c r="I8" s="90" t="s">
        <v>73</v>
      </c>
      <c r="J8" s="188">
        <v>105000</v>
      </c>
      <c r="K8" s="81">
        <v>17</v>
      </c>
      <c r="L8" s="81">
        <v>0</v>
      </c>
      <c r="M8" s="81">
        <v>87</v>
      </c>
      <c r="N8" s="91">
        <v>8</v>
      </c>
      <c r="O8" s="92">
        <v>0</v>
      </c>
      <c r="P8" s="93">
        <f>N8+O8</f>
        <v>8</v>
      </c>
      <c r="Q8" s="82">
        <f>IFERROR(P8/M8,"-")</f>
        <v>0.091954022988506</v>
      </c>
      <c r="R8" s="81">
        <v>3</v>
      </c>
      <c r="S8" s="81">
        <v>0</v>
      </c>
      <c r="T8" s="82">
        <f>IFERROR(S8/(O8+P8),"-")</f>
        <v>0</v>
      </c>
      <c r="U8" s="182">
        <f>IFERROR(J8/SUM(P8:P9),"-")</f>
        <v>4375</v>
      </c>
      <c r="V8" s="84">
        <v>1</v>
      </c>
      <c r="W8" s="82">
        <f>IF(P8=0,"-",V8/P8)</f>
        <v>0.125</v>
      </c>
      <c r="X8" s="186">
        <v>30000</v>
      </c>
      <c r="Y8" s="187">
        <f>IFERROR(X8/P8,"-")</f>
        <v>3750</v>
      </c>
      <c r="Z8" s="187">
        <f>IFERROR(X8/V8,"-")</f>
        <v>30000</v>
      </c>
      <c r="AA8" s="188">
        <f>SUM(X8:X9)-SUM(J8:J9)</f>
        <v>-75000</v>
      </c>
      <c r="AB8" s="85">
        <f>SUM(X8:X9)/SUM(J8:J9)</f>
        <v>0.28571428571429</v>
      </c>
      <c r="AC8" s="79"/>
      <c r="AD8" s="94"/>
      <c r="AE8" s="95">
        <f>IF(P8=0,"",IF(AD8=0,"",(AD8/P8)))</f>
        <v>0</v>
      </c>
      <c r="AF8" s="94"/>
      <c r="AG8" s="96" t="str">
        <f>IFERROR(AF8/AD8,"-")</f>
        <v>-</v>
      </c>
      <c r="AH8" s="97"/>
      <c r="AI8" s="98" t="str">
        <f>IFERROR(AH8/AD8,"-")</f>
        <v>-</v>
      </c>
      <c r="AJ8" s="99"/>
      <c r="AK8" s="99"/>
      <c r="AL8" s="99"/>
      <c r="AM8" s="100">
        <v>1</v>
      </c>
      <c r="AN8" s="101">
        <f>IF(P8=0,"",IF(AM8=0,"",(AM8/P8)))</f>
        <v>0.125</v>
      </c>
      <c r="AO8" s="100"/>
      <c r="AP8" s="102">
        <f>IFERROR(AP8/AM8,"-")</f>
        <v>0</v>
      </c>
      <c r="AQ8" s="103"/>
      <c r="AR8" s="104">
        <f>IFERROR(AQ8/AM8,"-")</f>
        <v>0</v>
      </c>
      <c r="AS8" s="105"/>
      <c r="AT8" s="105"/>
      <c r="AU8" s="105"/>
      <c r="AV8" s="106"/>
      <c r="AW8" s="107">
        <f>IF(P8=0,"",IF(AV8=0,"",(AV8/P8)))</f>
        <v>0</v>
      </c>
      <c r="AX8" s="106"/>
      <c r="AY8" s="108" t="str">
        <f>IFERROR(AX8/AV8,"-")</f>
        <v>-</v>
      </c>
      <c r="AZ8" s="109"/>
      <c r="BA8" s="110" t="str">
        <f>IFERROR(AZ8/AV8,"-")</f>
        <v>-</v>
      </c>
      <c r="BB8" s="111"/>
      <c r="BC8" s="111"/>
      <c r="BD8" s="111"/>
      <c r="BE8" s="112"/>
      <c r="BF8" s="113">
        <f>IF(P8=0,"",IF(BE8=0,"",(BE8/P8)))</f>
        <v>0</v>
      </c>
      <c r="BG8" s="112"/>
      <c r="BH8" s="114" t="str">
        <f>IFERROR(BG8/BE8,"-")</f>
        <v>-</v>
      </c>
      <c r="BI8" s="115"/>
      <c r="BJ8" s="116" t="str">
        <f>IFERROR(BI8/BE8,"-")</f>
        <v>-</v>
      </c>
      <c r="BK8" s="117"/>
      <c r="BL8" s="117"/>
      <c r="BM8" s="117"/>
      <c r="BN8" s="119">
        <v>5</v>
      </c>
      <c r="BO8" s="120">
        <f>IF(P8=0,"",IF(BN8=0,"",(BN8/P8)))</f>
        <v>0.625</v>
      </c>
      <c r="BP8" s="121"/>
      <c r="BQ8" s="122">
        <f>IFERROR(BP8/BN8,"-")</f>
        <v>0</v>
      </c>
      <c r="BR8" s="123"/>
      <c r="BS8" s="124">
        <f>IFERROR(BR8/BN8,"-")</f>
        <v>0</v>
      </c>
      <c r="BT8" s="125"/>
      <c r="BU8" s="125"/>
      <c r="BV8" s="125"/>
      <c r="BW8" s="126">
        <v>2</v>
      </c>
      <c r="BX8" s="127">
        <f>IF(P8=0,"",IF(BW8=0,"",(BW8/P8)))</f>
        <v>0.25</v>
      </c>
      <c r="BY8" s="128">
        <v>1</v>
      </c>
      <c r="BZ8" s="129">
        <f>IFERROR(BY8/BW8,"-")</f>
        <v>0.5</v>
      </c>
      <c r="CA8" s="130">
        <v>30000</v>
      </c>
      <c r="CB8" s="131">
        <f>IFERROR(CA8/BW8,"-")</f>
        <v>15000</v>
      </c>
      <c r="CC8" s="132"/>
      <c r="CD8" s="132"/>
      <c r="CE8" s="132">
        <v>1</v>
      </c>
      <c r="CF8" s="133"/>
      <c r="CG8" s="134">
        <f>IF(P8=0,"",IF(CF8=0,"",(CF8/P8)))</f>
        <v>0</v>
      </c>
      <c r="CH8" s="135"/>
      <c r="CI8" s="136" t="str">
        <f>IFERROR(CH8/CF8,"-")</f>
        <v>-</v>
      </c>
      <c r="CJ8" s="137"/>
      <c r="CK8" s="138" t="str">
        <f>IFERROR(CJ8/CF8,"-")</f>
        <v>-</v>
      </c>
      <c r="CL8" s="139"/>
      <c r="CM8" s="139"/>
      <c r="CN8" s="139"/>
      <c r="CO8" s="140">
        <v>1</v>
      </c>
      <c r="CP8" s="141">
        <v>30000</v>
      </c>
      <c r="CQ8" s="141">
        <v>30000</v>
      </c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74</v>
      </c>
      <c r="C9" s="203"/>
      <c r="D9" s="203"/>
      <c r="E9" s="203"/>
      <c r="F9" s="203" t="s">
        <v>68</v>
      </c>
      <c r="G9" s="203"/>
      <c r="H9" s="90"/>
      <c r="I9" s="90"/>
      <c r="J9" s="188"/>
      <c r="K9" s="81">
        <v>116</v>
      </c>
      <c r="L9" s="81">
        <v>63</v>
      </c>
      <c r="M9" s="81">
        <v>53</v>
      </c>
      <c r="N9" s="91">
        <v>16</v>
      </c>
      <c r="O9" s="92">
        <v>0</v>
      </c>
      <c r="P9" s="93">
        <f>N9+O9</f>
        <v>16</v>
      </c>
      <c r="Q9" s="82">
        <f>IFERROR(P9/M9,"-")</f>
        <v>0.30188679245283</v>
      </c>
      <c r="R9" s="81">
        <v>1</v>
      </c>
      <c r="S9" s="81">
        <v>2</v>
      </c>
      <c r="T9" s="82">
        <f>IFERROR(S9/(O9+P9),"-")</f>
        <v>0.125</v>
      </c>
      <c r="U9" s="182"/>
      <c r="V9" s="84">
        <v>0</v>
      </c>
      <c r="W9" s="82">
        <f>IF(P9=0,"-",V9/P9)</f>
        <v>0</v>
      </c>
      <c r="X9" s="186">
        <v>0</v>
      </c>
      <c r="Y9" s="187">
        <f>IFERROR(X9/P9,"-")</f>
        <v>0</v>
      </c>
      <c r="Z9" s="187" t="str">
        <f>IFERROR(X9/V9,"-")</f>
        <v>-</v>
      </c>
      <c r="AA9" s="188"/>
      <c r="AB9" s="85"/>
      <c r="AC9" s="79"/>
      <c r="AD9" s="94"/>
      <c r="AE9" s="95">
        <f>IF(P9=0,"",IF(AD9=0,"",(AD9/P9)))</f>
        <v>0</v>
      </c>
      <c r="AF9" s="94"/>
      <c r="AG9" s="96" t="str">
        <f>IFERROR(AF9/AD9,"-")</f>
        <v>-</v>
      </c>
      <c r="AH9" s="97"/>
      <c r="AI9" s="98" t="str">
        <f>IFERROR(AH9/AD9,"-")</f>
        <v>-</v>
      </c>
      <c r="AJ9" s="99"/>
      <c r="AK9" s="99"/>
      <c r="AL9" s="99"/>
      <c r="AM9" s="100">
        <v>2</v>
      </c>
      <c r="AN9" s="101">
        <f>IF(P9=0,"",IF(AM9=0,"",(AM9/P9)))</f>
        <v>0.125</v>
      </c>
      <c r="AO9" s="100"/>
      <c r="AP9" s="102">
        <f>IFERROR(AP9/AM9,"-")</f>
        <v>0</v>
      </c>
      <c r="AQ9" s="103"/>
      <c r="AR9" s="104">
        <f>IFERROR(AQ9/AM9,"-")</f>
        <v>0</v>
      </c>
      <c r="AS9" s="105"/>
      <c r="AT9" s="105"/>
      <c r="AU9" s="105"/>
      <c r="AV9" s="106">
        <v>2</v>
      </c>
      <c r="AW9" s="107">
        <f>IF(P9=0,"",IF(AV9=0,"",(AV9/P9)))</f>
        <v>0.125</v>
      </c>
      <c r="AX9" s="106"/>
      <c r="AY9" s="108">
        <f>IFERROR(AX9/AV9,"-")</f>
        <v>0</v>
      </c>
      <c r="AZ9" s="109"/>
      <c r="BA9" s="110">
        <f>IFERROR(AZ9/AV9,"-")</f>
        <v>0</v>
      </c>
      <c r="BB9" s="111"/>
      <c r="BC9" s="111"/>
      <c r="BD9" s="111"/>
      <c r="BE9" s="112"/>
      <c r="BF9" s="113">
        <f>IF(P9=0,"",IF(BE9=0,"",(BE9/P9)))</f>
        <v>0</v>
      </c>
      <c r="BG9" s="112"/>
      <c r="BH9" s="114" t="str">
        <f>IFERROR(BG9/BE9,"-")</f>
        <v>-</v>
      </c>
      <c r="BI9" s="115"/>
      <c r="BJ9" s="116" t="str">
        <f>IFERROR(BI9/BE9,"-")</f>
        <v>-</v>
      </c>
      <c r="BK9" s="117"/>
      <c r="BL9" s="117"/>
      <c r="BM9" s="117"/>
      <c r="BN9" s="119">
        <v>5</v>
      </c>
      <c r="BO9" s="120">
        <f>IF(P9=0,"",IF(BN9=0,"",(BN9/P9)))</f>
        <v>0.3125</v>
      </c>
      <c r="BP9" s="121"/>
      <c r="BQ9" s="122">
        <f>IFERROR(BP9/BN9,"-")</f>
        <v>0</v>
      </c>
      <c r="BR9" s="123"/>
      <c r="BS9" s="124">
        <f>IFERROR(BR9/BN9,"-")</f>
        <v>0</v>
      </c>
      <c r="BT9" s="125"/>
      <c r="BU9" s="125"/>
      <c r="BV9" s="125"/>
      <c r="BW9" s="126">
        <v>5</v>
      </c>
      <c r="BX9" s="127">
        <f>IF(P9=0,"",IF(BW9=0,"",(BW9/P9)))</f>
        <v>0.3125</v>
      </c>
      <c r="BY9" s="128"/>
      <c r="BZ9" s="129">
        <f>IFERROR(BY9/BW9,"-")</f>
        <v>0</v>
      </c>
      <c r="CA9" s="130"/>
      <c r="CB9" s="131">
        <f>IFERROR(CA9/BW9,"-")</f>
        <v>0</v>
      </c>
      <c r="CC9" s="132"/>
      <c r="CD9" s="132"/>
      <c r="CE9" s="132"/>
      <c r="CF9" s="133">
        <v>2</v>
      </c>
      <c r="CG9" s="134">
        <f>IF(P9=0,"",IF(CF9=0,"",(CF9/P9)))</f>
        <v>0.125</v>
      </c>
      <c r="CH9" s="135"/>
      <c r="CI9" s="136">
        <f>IFERROR(CH9/CF9,"-")</f>
        <v>0</v>
      </c>
      <c r="CJ9" s="137"/>
      <c r="CK9" s="138">
        <f>IFERROR(CJ9/CF9,"-")</f>
        <v>0</v>
      </c>
      <c r="CL9" s="139"/>
      <c r="CM9" s="139"/>
      <c r="CN9" s="139"/>
      <c r="CO9" s="140">
        <v>0</v>
      </c>
      <c r="CP9" s="141">
        <v>0</v>
      </c>
      <c r="CQ9" s="141"/>
      <c r="CR9" s="141"/>
      <c r="CS9" s="142" t="str">
        <f>IF(AND(CQ9=0,CR9=0),"",IF(AND(CQ9&lt;=100000,CR9&lt;=100000),"",IF(CQ9/CP9&gt;0.7,"男高",IF(CR9/CP9&gt;0.7,"女高",""))))</f>
        <v/>
      </c>
    </row>
    <row r="10" spans="1:98">
      <c r="A10" s="30"/>
      <c r="B10" s="87"/>
      <c r="C10" s="88"/>
      <c r="D10" s="88"/>
      <c r="E10" s="88"/>
      <c r="F10" s="89"/>
      <c r="G10" s="90"/>
      <c r="H10" s="90"/>
      <c r="I10" s="90"/>
      <c r="J10" s="192"/>
      <c r="K10" s="34"/>
      <c r="L10" s="34"/>
      <c r="M10" s="31"/>
      <c r="N10" s="23"/>
      <c r="O10" s="23"/>
      <c r="P10" s="23"/>
      <c r="Q10" s="33"/>
      <c r="R10" s="32"/>
      <c r="S10" s="23"/>
      <c r="T10" s="32"/>
      <c r="U10" s="183"/>
      <c r="V10" s="25"/>
      <c r="W10" s="25"/>
      <c r="X10" s="189"/>
      <c r="Y10" s="189"/>
      <c r="Z10" s="189"/>
      <c r="AA10" s="189"/>
      <c r="AB10" s="33"/>
      <c r="AC10" s="59"/>
      <c r="AD10" s="63"/>
      <c r="AE10" s="64"/>
      <c r="AF10" s="63"/>
      <c r="AG10" s="67"/>
      <c r="AH10" s="68"/>
      <c r="AI10" s="69"/>
      <c r="AJ10" s="70"/>
      <c r="AK10" s="70"/>
      <c r="AL10" s="70"/>
      <c r="AM10" s="63"/>
      <c r="AN10" s="64"/>
      <c r="AO10" s="63"/>
      <c r="AP10" s="67"/>
      <c r="AQ10" s="68"/>
      <c r="AR10" s="69"/>
      <c r="AS10" s="70"/>
      <c r="AT10" s="70"/>
      <c r="AU10" s="70"/>
      <c r="AV10" s="63"/>
      <c r="AW10" s="64"/>
      <c r="AX10" s="63"/>
      <c r="AY10" s="67"/>
      <c r="AZ10" s="68"/>
      <c r="BA10" s="69"/>
      <c r="BB10" s="70"/>
      <c r="BC10" s="70"/>
      <c r="BD10" s="70"/>
      <c r="BE10" s="63"/>
      <c r="BF10" s="64"/>
      <c r="BG10" s="63"/>
      <c r="BH10" s="67"/>
      <c r="BI10" s="68"/>
      <c r="BJ10" s="69"/>
      <c r="BK10" s="70"/>
      <c r="BL10" s="70"/>
      <c r="BM10" s="70"/>
      <c r="BN10" s="65"/>
      <c r="BO10" s="66"/>
      <c r="BP10" s="63"/>
      <c r="BQ10" s="67"/>
      <c r="BR10" s="68"/>
      <c r="BS10" s="69"/>
      <c r="BT10" s="70"/>
      <c r="BU10" s="70"/>
      <c r="BV10" s="70"/>
      <c r="BW10" s="65"/>
      <c r="BX10" s="66"/>
      <c r="BY10" s="63"/>
      <c r="BZ10" s="67"/>
      <c r="CA10" s="68"/>
      <c r="CB10" s="69"/>
      <c r="CC10" s="70"/>
      <c r="CD10" s="70"/>
      <c r="CE10" s="70"/>
      <c r="CF10" s="65"/>
      <c r="CG10" s="66"/>
      <c r="CH10" s="63"/>
      <c r="CI10" s="67"/>
      <c r="CJ10" s="68"/>
      <c r="CK10" s="69"/>
      <c r="CL10" s="70"/>
      <c r="CM10" s="70"/>
      <c r="CN10" s="70"/>
      <c r="CO10" s="71"/>
      <c r="CP10" s="68"/>
      <c r="CQ10" s="68"/>
      <c r="CR10" s="68"/>
      <c r="CS10" s="72"/>
    </row>
    <row r="11" spans="1:98">
      <c r="A11" s="30"/>
      <c r="B11" s="37"/>
      <c r="C11" s="21"/>
      <c r="D11" s="21"/>
      <c r="E11" s="21"/>
      <c r="F11" s="22"/>
      <c r="G11" s="36"/>
      <c r="H11" s="36"/>
      <c r="I11" s="75"/>
      <c r="J11" s="193"/>
      <c r="K11" s="34"/>
      <c r="L11" s="34"/>
      <c r="M11" s="31"/>
      <c r="N11" s="23"/>
      <c r="O11" s="23"/>
      <c r="P11" s="23"/>
      <c r="Q11" s="33"/>
      <c r="R11" s="32"/>
      <c r="S11" s="23"/>
      <c r="T11" s="32"/>
      <c r="U11" s="183"/>
      <c r="V11" s="25"/>
      <c r="W11" s="25"/>
      <c r="X11" s="189"/>
      <c r="Y11" s="189"/>
      <c r="Z11" s="189"/>
      <c r="AA11" s="189"/>
      <c r="AB11" s="33"/>
      <c r="AC11" s="61"/>
      <c r="AD11" s="63"/>
      <c r="AE11" s="64"/>
      <c r="AF11" s="63"/>
      <c r="AG11" s="67"/>
      <c r="AH11" s="68"/>
      <c r="AI11" s="69"/>
      <c r="AJ11" s="70"/>
      <c r="AK11" s="70"/>
      <c r="AL11" s="70"/>
      <c r="AM11" s="63"/>
      <c r="AN11" s="64"/>
      <c r="AO11" s="63"/>
      <c r="AP11" s="67"/>
      <c r="AQ11" s="68"/>
      <c r="AR11" s="69"/>
      <c r="AS11" s="70"/>
      <c r="AT11" s="70"/>
      <c r="AU11" s="70"/>
      <c r="AV11" s="63"/>
      <c r="AW11" s="64"/>
      <c r="AX11" s="63"/>
      <c r="AY11" s="67"/>
      <c r="AZ11" s="68"/>
      <c r="BA11" s="69"/>
      <c r="BB11" s="70"/>
      <c r="BC11" s="70"/>
      <c r="BD11" s="70"/>
      <c r="BE11" s="63"/>
      <c r="BF11" s="64"/>
      <c r="BG11" s="63"/>
      <c r="BH11" s="67"/>
      <c r="BI11" s="68"/>
      <c r="BJ11" s="69"/>
      <c r="BK11" s="70"/>
      <c r="BL11" s="70"/>
      <c r="BM11" s="70"/>
      <c r="BN11" s="65"/>
      <c r="BO11" s="66"/>
      <c r="BP11" s="63"/>
      <c r="BQ11" s="67"/>
      <c r="BR11" s="68"/>
      <c r="BS11" s="69"/>
      <c r="BT11" s="70"/>
      <c r="BU11" s="70"/>
      <c r="BV11" s="70"/>
      <c r="BW11" s="65"/>
      <c r="BX11" s="66"/>
      <c r="BY11" s="63"/>
      <c r="BZ11" s="67"/>
      <c r="CA11" s="68"/>
      <c r="CB11" s="69"/>
      <c r="CC11" s="70"/>
      <c r="CD11" s="70"/>
      <c r="CE11" s="70"/>
      <c r="CF11" s="65"/>
      <c r="CG11" s="66"/>
      <c r="CH11" s="63"/>
      <c r="CI11" s="67"/>
      <c r="CJ11" s="68"/>
      <c r="CK11" s="69"/>
      <c r="CL11" s="70"/>
      <c r="CM11" s="70"/>
      <c r="CN11" s="70"/>
      <c r="CO11" s="71"/>
      <c r="CP11" s="68"/>
      <c r="CQ11" s="68"/>
      <c r="CR11" s="68"/>
      <c r="CS11" s="72"/>
    </row>
    <row r="12" spans="1:98">
      <c r="A12" s="19">
        <f>AB12</f>
        <v>0.22</v>
      </c>
      <c r="B12" s="39"/>
      <c r="C12" s="39"/>
      <c r="D12" s="39"/>
      <c r="E12" s="39"/>
      <c r="F12" s="39"/>
      <c r="G12" s="40" t="s">
        <v>75</v>
      </c>
      <c r="H12" s="40"/>
      <c r="I12" s="40"/>
      <c r="J12" s="190">
        <f>SUM(J6:J11)</f>
        <v>150000</v>
      </c>
      <c r="K12" s="41">
        <f>SUM(K6:K11)</f>
        <v>199</v>
      </c>
      <c r="L12" s="41">
        <f>SUM(L6:L11)</f>
        <v>98</v>
      </c>
      <c r="M12" s="41">
        <f>SUM(M6:M11)</f>
        <v>183</v>
      </c>
      <c r="N12" s="41">
        <f>SUM(N6:N11)</f>
        <v>29</v>
      </c>
      <c r="O12" s="41">
        <f>SUM(O6:O11)</f>
        <v>0</v>
      </c>
      <c r="P12" s="41">
        <f>SUM(P6:P11)</f>
        <v>29</v>
      </c>
      <c r="Q12" s="42">
        <f>IFERROR(P12/M12,"-")</f>
        <v>0.15846994535519</v>
      </c>
      <c r="R12" s="78">
        <f>SUM(R6:R11)</f>
        <v>6</v>
      </c>
      <c r="S12" s="78">
        <f>SUM(S6:S11)</f>
        <v>2</v>
      </c>
      <c r="T12" s="42">
        <f>IFERROR(R12/P12,"-")</f>
        <v>0.20689655172414</v>
      </c>
      <c r="U12" s="184">
        <f>IFERROR(J12/P12,"-")</f>
        <v>5172.4137931034</v>
      </c>
      <c r="V12" s="44">
        <f>SUM(V6:V11)</f>
        <v>2</v>
      </c>
      <c r="W12" s="42">
        <f>IFERROR(V12/P12,"-")</f>
        <v>0.068965517241379</v>
      </c>
      <c r="X12" s="190">
        <f>SUM(X6:X11)</f>
        <v>33000</v>
      </c>
      <c r="Y12" s="190">
        <f>IFERROR(X12/P12,"-")</f>
        <v>1137.9310344828</v>
      </c>
      <c r="Z12" s="190">
        <f>IFERROR(X12/V12,"-")</f>
        <v>16500</v>
      </c>
      <c r="AA12" s="190">
        <f>X12-J12</f>
        <v>-117000</v>
      </c>
      <c r="AB12" s="47">
        <f>X12/J12</f>
        <v>0.22</v>
      </c>
      <c r="AC12" s="60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