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<sst xmlns="http://schemas.openxmlformats.org/spreadsheetml/2006/main" uniqueCount="76">
  <si>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</si>
  <si>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</si>
  <si>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</si>
  <si>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</si>
  <si>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</si>
  <si>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</si>
  <si>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</si>
  <si>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</si>
  <si>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</si>
  <si>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</si>
  <si>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</si>
  <si>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</si>
  <si>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</si>
  <si>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</si>
  <si>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</si>
  <si>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</si>
  <si>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</si>
  <si>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</si>
  <si>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</si>
  <si>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</si>
  <si>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</si>
  <si>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</si>
  <si>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</si>
  <si>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</si>
  <si>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09月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</si>
  <si>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</si>
  <si>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</si>
  <si>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</si>
  <si>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</si>
  <si>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</si>
  <si>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</si>
  <si>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</si>
  <si>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</si>
  <si>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</si>
  <si>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</si>
  <si>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</si>
  <si>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</si>
  <si>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</si>
  <si>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</si>
  <si>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</si>
  <si>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</si>
  <si>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</si>
  <si>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</si>
  <si>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</si>
  <si>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</si>
  <si>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</si>
  <si>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</si>
  <si>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</si>
  <si>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</si>
  <si>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</si>
  <si>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</si>
  <si>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</si>
  <si>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</si>
  <si>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</si>
  <si>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</si>
  <si>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</si>
  <si>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</si>
  <si>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</si>
  <si>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</si>
  <si>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</si>
  <si>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ad938</t>
  </si>
  <si>
    <t>1P縦書き男性募集版-アレンジ</t>
  </si>
  <si>
    <t>y19</t>
  </si>
  <si>
    <t>週刊実話増刊「実話ザ・タブー」</t>
  </si>
  <si>
    <t>表4</t>
  </si>
  <si>
    <t>9月24日(水)</t>
  </si>
  <si>
    <t>ad939</t>
  </si>
  <si>
    <t>空電</t>
  </si>
  <si>
    <t>ad940</t>
  </si>
  <si>
    <t>1P縦書き男性募集版-アレンジ-週刊大衆用</t>
  </si>
  <si>
    <t>lp07</t>
  </si>
  <si>
    <t>週刊大衆</t>
  </si>
  <si>
    <t>1C1P</t>
  </si>
  <si>
    <t>9月29日(月)</t>
  </si>
  <si>
    <t>ad941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</si>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</sst>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4</v>
      </c>
      <c r="D6" s="195">
        <v>425000</v>
      </c>
      <c r="E6" s="81">
        <v>158</v>
      </c>
      <c r="F6" s="81">
        <v>67</v>
      </c>
      <c r="G6" s="81">
        <v>137</v>
      </c>
      <c r="H6" s="91">
        <v>14</v>
      </c>
      <c r="I6" s="92">
        <v>0</v>
      </c>
      <c r="J6" s="145">
        <f>H6+I6</f>
        <v>14</v>
      </c>
      <c r="K6" s="82">
        <f>IFERROR(J6/G6,"-")</f>
        <v>0.1021897810219</v>
      </c>
      <c r="L6" s="81">
        <v>2</v>
      </c>
      <c r="M6" s="81">
        <v>1</v>
      </c>
      <c r="N6" s="82">
        <f>IFERROR(L6/J6,"-")</f>
        <v>0.14285714285714</v>
      </c>
      <c r="O6" s="83">
        <f>IFERROR(D6/J6,"-")</f>
        <v>30357.142857143</v>
      </c>
      <c r="P6" s="84">
        <v>0</v>
      </c>
      <c r="Q6" s="82">
        <f>IFERROR(P6/J6,"-")</f>
        <v>0</v>
      </c>
      <c r="R6" s="200">
        <v>0</v>
      </c>
      <c r="S6" s="201">
        <f>IFERROR(R6/J6,"-")</f>
        <v>0</v>
      </c>
      <c r="T6" s="201" t="str">
        <f>IFERROR(R6/P6,"-")</f>
        <v>-</v>
      </c>
      <c r="U6" s="195">
        <f>IFERROR(R6-D6,"-")</f>
        <v>-425000</v>
      </c>
      <c r="V6" s="85">
        <f>R6/D6</f>
        <v>0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425000</v>
      </c>
      <c r="E9" s="41">
        <f>SUM(E6:E7)</f>
        <v>158</v>
      </c>
      <c r="F9" s="41">
        <f>SUM(F6:F7)</f>
        <v>67</v>
      </c>
      <c r="G9" s="41">
        <f>SUM(G6:G7)</f>
        <v>137</v>
      </c>
      <c r="H9" s="41">
        <f>SUM(H6:H7)</f>
        <v>14</v>
      </c>
      <c r="I9" s="41">
        <f>SUM(I6:I7)</f>
        <v>0</v>
      </c>
      <c r="J9" s="41">
        <f>SUM(J6:J7)</f>
        <v>14</v>
      </c>
      <c r="K9" s="42">
        <f>IFERROR(J9/G9,"-")</f>
        <v>0.1021897810219</v>
      </c>
      <c r="L9" s="78">
        <f>SUM(L6:L7)</f>
        <v>2</v>
      </c>
      <c r="M9" s="78">
        <f>SUM(M6:M7)</f>
        <v>1</v>
      </c>
      <c r="N9" s="42">
        <f>IFERROR(L9/J9,"-")</f>
        <v>0.14285714285714</v>
      </c>
      <c r="O9" s="43">
        <f>IFERROR(D9/J9,"-")</f>
        <v>30357.142857143</v>
      </c>
      <c r="P9" s="44">
        <f>SUM(P6:P7)</f>
        <v>0</v>
      </c>
      <c r="Q9" s="42">
        <f>IFERROR(P9/J9,"-")</f>
        <v>0</v>
      </c>
      <c r="R9" s="45">
        <f>SUM(R6:R7)</f>
        <v>0</v>
      </c>
      <c r="S9" s="45">
        <f>IFERROR(R9/J9,"-")</f>
        <v>0</v>
      </c>
      <c r="T9" s="45" t="str">
        <f>IFERROR(R9/P9,"-")</f>
        <v>-</v>
      </c>
      <c r="U9" s="46">
        <f>SUM(U6:U7)</f>
        <v>-425000</v>
      </c>
      <c r="V9" s="47">
        <f>IFERROR(R9/D9,"-")</f>
        <v>0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2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/>
      <c r="D6" s="203" t="s">
        <v>61</v>
      </c>
      <c r="E6" s="203"/>
      <c r="F6" s="203" t="s">
        <v>62</v>
      </c>
      <c r="G6" s="203" t="s">
        <v>63</v>
      </c>
      <c r="H6" s="90" t="s">
        <v>64</v>
      </c>
      <c r="I6" s="90" t="s">
        <v>65</v>
      </c>
      <c r="J6" s="188">
        <v>125000</v>
      </c>
      <c r="K6" s="81">
        <v>6</v>
      </c>
      <c r="L6" s="81">
        <v>0</v>
      </c>
      <c r="M6" s="81">
        <v>34</v>
      </c>
      <c r="N6" s="91">
        <v>0</v>
      </c>
      <c r="O6" s="92">
        <v>0</v>
      </c>
      <c r="P6" s="93">
        <f>N6+O6</f>
        <v>0</v>
      </c>
      <c r="Q6" s="82">
        <f>IFERROR(P6/M6,"-")</f>
        <v>0</v>
      </c>
      <c r="R6" s="81">
        <v>0</v>
      </c>
      <c r="S6" s="81">
        <v>0</v>
      </c>
      <c r="T6" s="82" t="str">
        <f>IFERROR(S6/(O6+P6),"-")</f>
        <v>-</v>
      </c>
      <c r="U6" s="182">
        <f>IFERROR(J6/SUM(P6:P7),"-")</f>
        <v>13888.888888889</v>
      </c>
      <c r="V6" s="84">
        <v>0</v>
      </c>
      <c r="W6" s="82" t="str">
        <f>IF(P6=0,"-",V6/P6)</f>
        <v>-</v>
      </c>
      <c r="X6" s="186">
        <v>0</v>
      </c>
      <c r="Y6" s="187" t="str">
        <f>IFERROR(X6/P6,"-")</f>
        <v>-</v>
      </c>
      <c r="Z6" s="187" t="str">
        <f>IFERROR(X6/V6,"-")</f>
        <v>-</v>
      </c>
      <c r="AA6" s="188">
        <f>SUM(X6:X7)-SUM(J6:J7)</f>
        <v>-125000</v>
      </c>
      <c r="AB6" s="85">
        <f>SUM(X6:X7)/SUM(J6:J7)</f>
        <v>0</v>
      </c>
      <c r="AC6" s="79"/>
      <c r="AD6" s="94"/>
      <c r="AE6" s="95" t="str">
        <f>IF(P6=0,"",IF(AD6=0,"",(AD6/P6)))</f>
        <v/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 t="str">
        <f>IF(P6=0,"",IF(AM6=0,"",(AM6/P6)))</f>
        <v/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 t="str">
        <f>IF(P6=0,"",IF(AV6=0,"",(AV6/P6)))</f>
        <v/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 t="str">
        <f>IF(P6=0,"",IF(BE6=0,"",(BE6/P6)))</f>
        <v/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 t="str">
        <f>IF(P6=0,"",IF(BN6=0,"",(BN6/P6)))</f>
        <v/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 t="str">
        <f>IF(P6=0,"",IF(BW6=0,"",(BW6/P6)))</f>
        <v/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 t="str">
        <f>IF(P6=0,"",IF(CF6=0,"",(CF6/P6)))</f>
        <v/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66</v>
      </c>
      <c r="C7" s="203"/>
      <c r="D7" s="203"/>
      <c r="E7" s="203"/>
      <c r="F7" s="203" t="s">
        <v>67</v>
      </c>
      <c r="G7" s="203"/>
      <c r="H7" s="90"/>
      <c r="I7" s="90"/>
      <c r="J7" s="188"/>
      <c r="K7" s="81">
        <v>75</v>
      </c>
      <c r="L7" s="81">
        <v>35</v>
      </c>
      <c r="M7" s="81">
        <v>40</v>
      </c>
      <c r="N7" s="91">
        <v>9</v>
      </c>
      <c r="O7" s="92">
        <v>0</v>
      </c>
      <c r="P7" s="93">
        <f>N7+O7</f>
        <v>9</v>
      </c>
      <c r="Q7" s="82">
        <f>IFERROR(P7/M7,"-")</f>
        <v>0.225</v>
      </c>
      <c r="R7" s="81">
        <v>1</v>
      </c>
      <c r="S7" s="81">
        <v>1</v>
      </c>
      <c r="T7" s="82">
        <f>IFERROR(S7/(O7+P7),"-")</f>
        <v>0.11111111111111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>
        <v>1</v>
      </c>
      <c r="AE7" s="95">
        <f>IF(P7=0,"",IF(AD7=0,"",(AD7/P7)))</f>
        <v>0.11111111111111</v>
      </c>
      <c r="AF7" s="94"/>
      <c r="AG7" s="96">
        <f>IFERROR(AF7/AD7,"-")</f>
        <v>0</v>
      </c>
      <c r="AH7" s="97"/>
      <c r="AI7" s="98">
        <f>IFERROR(AH7/AD7,"-")</f>
        <v>0</v>
      </c>
      <c r="AJ7" s="99"/>
      <c r="AK7" s="99"/>
      <c r="AL7" s="99"/>
      <c r="AM7" s="100">
        <v>3</v>
      </c>
      <c r="AN7" s="101">
        <f>IF(P7=0,"",IF(AM7=0,"",(AM7/P7)))</f>
        <v>0.33333333333333</v>
      </c>
      <c r="AO7" s="100"/>
      <c r="AP7" s="102">
        <f>IFERROR(AP7/AM7,"-")</f>
        <v>0</v>
      </c>
      <c r="AQ7" s="103"/>
      <c r="AR7" s="104">
        <f>IFERROR(AQ7/AM7,"-")</f>
        <v>0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>
        <v>2</v>
      </c>
      <c r="BF7" s="113">
        <f>IF(P7=0,"",IF(BE7=0,"",(BE7/P7)))</f>
        <v>0.22222222222222</v>
      </c>
      <c r="BG7" s="112"/>
      <c r="BH7" s="114">
        <f>IFERROR(BG7/BE7,"-")</f>
        <v>0</v>
      </c>
      <c r="BI7" s="115"/>
      <c r="BJ7" s="116">
        <f>IFERROR(BI7/BE7,"-")</f>
        <v>0</v>
      </c>
      <c r="BK7" s="117"/>
      <c r="BL7" s="117"/>
      <c r="BM7" s="117"/>
      <c r="BN7" s="119">
        <v>3</v>
      </c>
      <c r="BO7" s="120">
        <f>IF(P7=0,"",IF(BN7=0,"",(BN7/P7)))</f>
        <v>0.33333333333333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</v>
      </c>
      <c r="B8" s="203" t="s">
        <v>68</v>
      </c>
      <c r="C8" s="203"/>
      <c r="D8" s="203" t="s">
        <v>69</v>
      </c>
      <c r="E8" s="203"/>
      <c r="F8" s="203" t="s">
        <v>70</v>
      </c>
      <c r="G8" s="203" t="s">
        <v>71</v>
      </c>
      <c r="H8" s="90" t="s">
        <v>72</v>
      </c>
      <c r="I8" s="90" t="s">
        <v>73</v>
      </c>
      <c r="J8" s="188">
        <v>300000</v>
      </c>
      <c r="K8" s="81">
        <v>11</v>
      </c>
      <c r="L8" s="81">
        <v>0</v>
      </c>
      <c r="M8" s="81">
        <v>37</v>
      </c>
      <c r="N8" s="91">
        <v>4</v>
      </c>
      <c r="O8" s="92">
        <v>0</v>
      </c>
      <c r="P8" s="93">
        <f>N8+O8</f>
        <v>4</v>
      </c>
      <c r="Q8" s="82">
        <f>IFERROR(P8/M8,"-")</f>
        <v>0.10810810810811</v>
      </c>
      <c r="R8" s="81">
        <v>1</v>
      </c>
      <c r="S8" s="81">
        <v>0</v>
      </c>
      <c r="T8" s="82">
        <f>IFERROR(S8/(O8+P8),"-")</f>
        <v>0</v>
      </c>
      <c r="U8" s="182">
        <f>IFERROR(J8/SUM(P8:P9),"-")</f>
        <v>60000</v>
      </c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>
        <f>SUM(X8:X9)-SUM(J8:J9)</f>
        <v>-300000</v>
      </c>
      <c r="AB8" s="85">
        <f>SUM(X8:X9)/SUM(J8:J9)</f>
        <v>0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>
        <v>1</v>
      </c>
      <c r="AN8" s="101">
        <f>IF(P8=0,"",IF(AM8=0,"",(AM8/P8)))</f>
        <v>0.25</v>
      </c>
      <c r="AO8" s="100"/>
      <c r="AP8" s="102">
        <f>IFERROR(AP8/AM8,"-")</f>
        <v>0</v>
      </c>
      <c r="AQ8" s="103"/>
      <c r="AR8" s="104">
        <f>IFERROR(AQ8/AM8,"-")</f>
        <v>0</v>
      </c>
      <c r="AS8" s="105"/>
      <c r="AT8" s="105"/>
      <c r="AU8" s="105"/>
      <c r="AV8" s="106">
        <v>1</v>
      </c>
      <c r="AW8" s="107">
        <f>IF(P8=0,"",IF(AV8=0,"",(AV8/P8)))</f>
        <v>0.25</v>
      </c>
      <c r="AX8" s="106"/>
      <c r="AY8" s="108">
        <f>IFERROR(AX8/AV8,"-")</f>
        <v>0</v>
      </c>
      <c r="AZ8" s="109"/>
      <c r="BA8" s="110">
        <f>IFERROR(AZ8/AV8,"-")</f>
        <v>0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>
        <f>IF(P8=0,"",IF(BN8=0,"",(BN8/P8)))</f>
        <v>0</v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>
        <v>2</v>
      </c>
      <c r="BX8" s="127">
        <f>IF(P8=0,"",IF(BW8=0,"",(BW8/P8)))</f>
        <v>0.5</v>
      </c>
      <c r="BY8" s="128"/>
      <c r="BZ8" s="129">
        <f>IFERROR(BY8/BW8,"-")</f>
        <v>0</v>
      </c>
      <c r="CA8" s="130"/>
      <c r="CB8" s="131">
        <f>IFERROR(CA8/BW8,"-")</f>
        <v>0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74</v>
      </c>
      <c r="C9" s="203"/>
      <c r="D9" s="203"/>
      <c r="E9" s="203"/>
      <c r="F9" s="203" t="s">
        <v>67</v>
      </c>
      <c r="G9" s="203"/>
      <c r="H9" s="90"/>
      <c r="I9" s="90"/>
      <c r="J9" s="188"/>
      <c r="K9" s="81">
        <v>66</v>
      </c>
      <c r="L9" s="81">
        <v>32</v>
      </c>
      <c r="M9" s="81">
        <v>26</v>
      </c>
      <c r="N9" s="91">
        <v>1</v>
      </c>
      <c r="O9" s="92">
        <v>0</v>
      </c>
      <c r="P9" s="93">
        <f>N9+O9</f>
        <v>1</v>
      </c>
      <c r="Q9" s="82">
        <f>IFERROR(P9/M9,"-")</f>
        <v>0.038461538461538</v>
      </c>
      <c r="R9" s="81">
        <v>0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>
        <f>IF(P9=0,"",IF(BN9=0,"",(BN9/P9)))</f>
        <v>0</v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>
        <v>1</v>
      </c>
      <c r="BX9" s="127">
        <f>IF(P9=0,"",IF(BW9=0,"",(BW9/P9)))</f>
        <v>1</v>
      </c>
      <c r="BY9" s="128"/>
      <c r="BZ9" s="129">
        <f>IFERROR(BY9/BW9,"-")</f>
        <v>0</v>
      </c>
      <c r="CA9" s="130"/>
      <c r="CB9" s="131">
        <f>IFERROR(CA9/BW9,"-")</f>
        <v>0</v>
      </c>
      <c r="CC9" s="132"/>
      <c r="CD9" s="132"/>
      <c r="CE9" s="132"/>
      <c r="CF9" s="133"/>
      <c r="CG9" s="134">
        <f>IF(P9=0,"",IF(CF9=0,"",(CF9/P9)))</f>
        <v>0</v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30"/>
      <c r="B10" s="87"/>
      <c r="C10" s="88"/>
      <c r="D10" s="88"/>
      <c r="E10" s="88"/>
      <c r="F10" s="89"/>
      <c r="G10" s="90"/>
      <c r="H10" s="90"/>
      <c r="I10" s="90"/>
      <c r="J10" s="192"/>
      <c r="K10" s="34"/>
      <c r="L10" s="34"/>
      <c r="M10" s="31"/>
      <c r="N10" s="23"/>
      <c r="O10" s="23"/>
      <c r="P10" s="23"/>
      <c r="Q10" s="33"/>
      <c r="R10" s="32"/>
      <c r="S10" s="23"/>
      <c r="T10" s="32"/>
      <c r="U10" s="183"/>
      <c r="V10" s="25"/>
      <c r="W10" s="25"/>
      <c r="X10" s="189"/>
      <c r="Y10" s="189"/>
      <c r="Z10" s="189"/>
      <c r="AA10" s="189"/>
      <c r="AB10" s="33"/>
      <c r="AC10" s="59"/>
      <c r="AD10" s="63"/>
      <c r="AE10" s="64"/>
      <c r="AF10" s="63"/>
      <c r="AG10" s="67"/>
      <c r="AH10" s="68"/>
      <c r="AI10" s="69"/>
      <c r="AJ10" s="70"/>
      <c r="AK10" s="70"/>
      <c r="AL10" s="70"/>
      <c r="AM10" s="63"/>
      <c r="AN10" s="64"/>
      <c r="AO10" s="63"/>
      <c r="AP10" s="67"/>
      <c r="AQ10" s="68"/>
      <c r="AR10" s="69"/>
      <c r="AS10" s="70"/>
      <c r="AT10" s="70"/>
      <c r="AU10" s="70"/>
      <c r="AV10" s="63"/>
      <c r="AW10" s="64"/>
      <c r="AX10" s="63"/>
      <c r="AY10" s="67"/>
      <c r="AZ10" s="68"/>
      <c r="BA10" s="69"/>
      <c r="BB10" s="70"/>
      <c r="BC10" s="70"/>
      <c r="BD10" s="70"/>
      <c r="BE10" s="63"/>
      <c r="BF10" s="64"/>
      <c r="BG10" s="63"/>
      <c r="BH10" s="67"/>
      <c r="BI10" s="68"/>
      <c r="BJ10" s="69"/>
      <c r="BK10" s="70"/>
      <c r="BL10" s="70"/>
      <c r="BM10" s="70"/>
      <c r="BN10" s="65"/>
      <c r="BO10" s="66"/>
      <c r="BP10" s="63"/>
      <c r="BQ10" s="67"/>
      <c r="BR10" s="68"/>
      <c r="BS10" s="69"/>
      <c r="BT10" s="70"/>
      <c r="BU10" s="70"/>
      <c r="BV10" s="70"/>
      <c r="BW10" s="65"/>
      <c r="BX10" s="66"/>
      <c r="BY10" s="63"/>
      <c r="BZ10" s="67"/>
      <c r="CA10" s="68"/>
      <c r="CB10" s="69"/>
      <c r="CC10" s="70"/>
      <c r="CD10" s="70"/>
      <c r="CE10" s="70"/>
      <c r="CF10" s="65"/>
      <c r="CG10" s="66"/>
      <c r="CH10" s="63"/>
      <c r="CI10" s="67"/>
      <c r="CJ10" s="68"/>
      <c r="CK10" s="69"/>
      <c r="CL10" s="70"/>
      <c r="CM10" s="70"/>
      <c r="CN10" s="70"/>
      <c r="CO10" s="71"/>
      <c r="CP10" s="68"/>
      <c r="CQ10" s="68"/>
      <c r="CR10" s="68"/>
      <c r="CS10" s="72"/>
    </row>
    <row r="11" spans="1:98">
      <c r="A11" s="30"/>
      <c r="B11" s="37"/>
      <c r="C11" s="21"/>
      <c r="D11" s="21"/>
      <c r="E11" s="21"/>
      <c r="F11" s="22"/>
      <c r="G11" s="36"/>
      <c r="H11" s="36"/>
      <c r="I11" s="75"/>
      <c r="J11" s="193"/>
      <c r="K11" s="34"/>
      <c r="L11" s="34"/>
      <c r="M11" s="31"/>
      <c r="N11" s="23"/>
      <c r="O11" s="23"/>
      <c r="P11" s="23"/>
      <c r="Q11" s="33"/>
      <c r="R11" s="32"/>
      <c r="S11" s="23"/>
      <c r="T11" s="32"/>
      <c r="U11" s="183"/>
      <c r="V11" s="25"/>
      <c r="W11" s="25"/>
      <c r="X11" s="189"/>
      <c r="Y11" s="189"/>
      <c r="Z11" s="189"/>
      <c r="AA11" s="189"/>
      <c r="AB11" s="33"/>
      <c r="AC11" s="61"/>
      <c r="AD11" s="63"/>
      <c r="AE11" s="64"/>
      <c r="AF11" s="63"/>
      <c r="AG11" s="67"/>
      <c r="AH11" s="68"/>
      <c r="AI11" s="69"/>
      <c r="AJ11" s="70"/>
      <c r="AK11" s="70"/>
      <c r="AL11" s="70"/>
      <c r="AM11" s="63"/>
      <c r="AN11" s="64"/>
      <c r="AO11" s="63"/>
      <c r="AP11" s="67"/>
      <c r="AQ11" s="68"/>
      <c r="AR11" s="69"/>
      <c r="AS11" s="70"/>
      <c r="AT11" s="70"/>
      <c r="AU11" s="70"/>
      <c r="AV11" s="63"/>
      <c r="AW11" s="64"/>
      <c r="AX11" s="63"/>
      <c r="AY11" s="67"/>
      <c r="AZ11" s="68"/>
      <c r="BA11" s="69"/>
      <c r="BB11" s="70"/>
      <c r="BC11" s="70"/>
      <c r="BD11" s="70"/>
      <c r="BE11" s="63"/>
      <c r="BF11" s="64"/>
      <c r="BG11" s="63"/>
      <c r="BH11" s="67"/>
      <c r="BI11" s="68"/>
      <c r="BJ11" s="69"/>
      <c r="BK11" s="70"/>
      <c r="BL11" s="70"/>
      <c r="BM11" s="70"/>
      <c r="BN11" s="65"/>
      <c r="BO11" s="66"/>
      <c r="BP11" s="63"/>
      <c r="BQ11" s="67"/>
      <c r="BR11" s="68"/>
      <c r="BS11" s="69"/>
      <c r="BT11" s="70"/>
      <c r="BU11" s="70"/>
      <c r="BV11" s="70"/>
      <c r="BW11" s="65"/>
      <c r="BX11" s="66"/>
      <c r="BY11" s="63"/>
      <c r="BZ11" s="67"/>
      <c r="CA11" s="68"/>
      <c r="CB11" s="69"/>
      <c r="CC11" s="70"/>
      <c r="CD11" s="70"/>
      <c r="CE11" s="70"/>
      <c r="CF11" s="65"/>
      <c r="CG11" s="66"/>
      <c r="CH11" s="63"/>
      <c r="CI11" s="67"/>
      <c r="CJ11" s="68"/>
      <c r="CK11" s="69"/>
      <c r="CL11" s="70"/>
      <c r="CM11" s="70"/>
      <c r="CN11" s="70"/>
      <c r="CO11" s="71"/>
      <c r="CP11" s="68"/>
      <c r="CQ11" s="68"/>
      <c r="CR11" s="68"/>
      <c r="CS11" s="72"/>
    </row>
    <row r="12" spans="1:98">
      <c r="A12" s="19">
        <f>AB12</f>
        <v>0</v>
      </c>
      <c r="B12" s="39"/>
      <c r="C12" s="39"/>
      <c r="D12" s="39"/>
      <c r="E12" s="39"/>
      <c r="F12" s="39"/>
      <c r="G12" s="40" t="s">
        <v>75</v>
      </c>
      <c r="H12" s="40"/>
      <c r="I12" s="40"/>
      <c r="J12" s="190">
        <f>SUM(J6:J11)</f>
        <v>425000</v>
      </c>
      <c r="K12" s="41">
        <f>SUM(K6:K11)</f>
        <v>158</v>
      </c>
      <c r="L12" s="41">
        <f>SUM(L6:L11)</f>
        <v>67</v>
      </c>
      <c r="M12" s="41">
        <f>SUM(M6:M11)</f>
        <v>137</v>
      </c>
      <c r="N12" s="41">
        <f>SUM(N6:N11)</f>
        <v>14</v>
      </c>
      <c r="O12" s="41">
        <f>SUM(O6:O11)</f>
        <v>0</v>
      </c>
      <c r="P12" s="41">
        <f>SUM(P6:P11)</f>
        <v>14</v>
      </c>
      <c r="Q12" s="42">
        <f>IFERROR(P12/M12,"-")</f>
        <v>0.1021897810219</v>
      </c>
      <c r="R12" s="78">
        <f>SUM(R6:R11)</f>
        <v>2</v>
      </c>
      <c r="S12" s="78">
        <f>SUM(S6:S11)</f>
        <v>1</v>
      </c>
      <c r="T12" s="42">
        <f>IFERROR(R12/P12,"-")</f>
        <v>0.14285714285714</v>
      </c>
      <c r="U12" s="184">
        <f>IFERROR(J12/P12,"-")</f>
        <v>30357.142857143</v>
      </c>
      <c r="V12" s="44">
        <f>SUM(V6:V11)</f>
        <v>0</v>
      </c>
      <c r="W12" s="42">
        <f>IFERROR(V12/P12,"-")</f>
        <v>0</v>
      </c>
      <c r="X12" s="190">
        <f>SUM(X6:X11)</f>
        <v>0</v>
      </c>
      <c r="Y12" s="190">
        <f>IFERROR(X12/P12,"-")</f>
        <v>0</v>
      </c>
      <c r="Z12" s="190" t="str">
        <f>IFERROR(X12/V12,"-")</f>
        <v>-</v>
      </c>
      <c r="AA12" s="190">
        <f>X12-J12</f>
        <v>-425000</v>
      </c>
      <c r="AB12" s="47">
        <f>X12/J12</f>
        <v>0</v>
      </c>
      <c r="AC12" s="60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