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<sst xmlns="http://schemas.openxmlformats.org/spreadsheetml/2006/main" uniqueCount="101">
  <si>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</si>
  <si>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</si>
  <si>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</si>
  <si>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</si>
  <si>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</si>
  <si>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</si>
  <si>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</si>
  <si>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</si>
  <si>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</si>
  <si>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</si>
  <si>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</si>
  <si>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</si>
  <si>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</si>
  <si>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</si>
  <si>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</si>
  <si>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</si>
  <si>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</si>
  <si>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</si>
  <si>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</si>
  <si>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</si>
  <si>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</si>
  <si>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</si>
  <si>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</si>
  <si>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</si>
  <si>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</si>
  <si>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</si>
  <si>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</si>
  <si>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</si>
  <si>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</si>
  <si>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</si>
  <si>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</si>
  <si>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</si>
  <si>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</si>
  <si>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</si>
  <si>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</si>
  <si>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</si>
  <si>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</si>
  <si>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</si>
  <si>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</si>
  <si>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</si>
  <si>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</si>
  <si>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</si>
  <si>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</si>
  <si>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</si>
  <si>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</si>
  <si>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</si>
  <si>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</si>
  <si>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</si>
  <si>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</si>
  <si>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</si>
  <si>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</si>
  <si>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</si>
  <si>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</si>
  <si>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</si>
  <si>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</si>
  <si>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</si>
  <si>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</si>
  <si>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</si>
  <si>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</si>
  <si>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</si>
  <si>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</si>
  <si>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ad877</t>
  </si>
  <si>
    <t>徳間書店</t>
  </si>
  <si>
    <t>DVD-袋専用セリフアレンジ黒_エロ2-ヘスティア</t>
  </si>
  <si>
    <t>lp07</t>
  </si>
  <si>
    <t>アサヒ芸能.1W火</t>
  </si>
  <si>
    <t>DVD袋裏4C</t>
  </si>
  <si>
    <t>9月03日(火)</t>
  </si>
  <si>
    <t>ad878</t>
  </si>
  <si>
    <t>空電</t>
  </si>
  <si>
    <t>ad879</t>
  </si>
  <si>
    <t>大洋図書</t>
  </si>
  <si>
    <t>2Pおじさん好き女子版</t>
  </si>
  <si>
    <t>ナックルズ極ベスト</t>
  </si>
  <si>
    <t>1C2P</t>
  </si>
  <si>
    <t>9月17日(火)</t>
  </si>
  <si>
    <t>ad880</t>
  </si>
  <si>
    <t>ad881</t>
  </si>
  <si>
    <t>日本ジャーナル出版</t>
  </si>
  <si>
    <t>1Pスポーツ新聞版</t>
  </si>
  <si>
    <t>週刊実話増刊「実話ザ・タブー」</t>
  </si>
  <si>
    <t>表4</t>
  </si>
  <si>
    <t>9月25日(水)</t>
  </si>
  <si>
    <t>ad882</t>
  </si>
  <si>
    <t>ad883</t>
  </si>
  <si>
    <t>5P写真ストーリー版</t>
  </si>
  <si>
    <t>実話ナックルズ ウルトラ</t>
  </si>
  <si>
    <t>1C5P</t>
  </si>
  <si>
    <t>9月30日(月)</t>
  </si>
  <si>
    <t>ad884</t>
  </si>
  <si>
    <t>雑誌 TOTAL</t>
  </si>
  <si>
    <t>●DVD 広告</t>
  </si>
  <si>
    <t>pa634</t>
  </si>
  <si>
    <t>三和出版</t>
  </si>
  <si>
    <t>DVD漫画きよし</t>
  </si>
  <si>
    <t>A4変形、CVSフル、860円、10万部</t>
  </si>
  <si>
    <t>MEN'S DVD</t>
  </si>
  <si>
    <t>DVD袋表4C</t>
  </si>
  <si>
    <t>9月28日(土)</t>
  </si>
  <si>
    <t>pa635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</si>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</sst>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320000</v>
      </c>
      <c r="E6" s="81">
        <v>299</v>
      </c>
      <c r="F6" s="81">
        <v>141</v>
      </c>
      <c r="G6" s="81">
        <v>394</v>
      </c>
      <c r="H6" s="91">
        <v>46</v>
      </c>
      <c r="I6" s="92">
        <v>0</v>
      </c>
      <c r="J6" s="145">
        <f>H6+I6</f>
        <v>46</v>
      </c>
      <c r="K6" s="82">
        <f>IFERROR(J6/G6,"-")</f>
        <v>0.11675126903553</v>
      </c>
      <c r="L6" s="81">
        <v>10</v>
      </c>
      <c r="M6" s="81">
        <v>3</v>
      </c>
      <c r="N6" s="82">
        <f>IFERROR(L6/J6,"-")</f>
        <v>0.21739130434783</v>
      </c>
      <c r="O6" s="83">
        <f>IFERROR(D6/J6,"-")</f>
        <v>6956.5217391304</v>
      </c>
      <c r="P6" s="84">
        <v>2</v>
      </c>
      <c r="Q6" s="82">
        <f>IFERROR(P6/J6,"-")</f>
        <v>0.043478260869565</v>
      </c>
      <c r="R6" s="200">
        <v>1453000</v>
      </c>
      <c r="S6" s="201">
        <f>IFERROR(R6/J6,"-")</f>
        <v>31586.956521739</v>
      </c>
      <c r="T6" s="201">
        <f>IFERROR(R6/P6,"-")</f>
        <v>726500</v>
      </c>
      <c r="U6" s="195">
        <f>IFERROR(R6-D6,"-")</f>
        <v>1133000</v>
      </c>
      <c r="V6" s="85">
        <f>R6/D6</f>
        <v>4.540625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150</v>
      </c>
      <c r="F7" s="81">
        <v>90</v>
      </c>
      <c r="G7" s="81">
        <v>236</v>
      </c>
      <c r="H7" s="91">
        <v>47</v>
      </c>
      <c r="I7" s="92">
        <v>1</v>
      </c>
      <c r="J7" s="145">
        <f>H7+I7</f>
        <v>48</v>
      </c>
      <c r="K7" s="82">
        <f>IFERROR(J7/G7,"-")</f>
        <v>0.20338983050847</v>
      </c>
      <c r="L7" s="81">
        <v>3</v>
      </c>
      <c r="M7" s="81">
        <v>14</v>
      </c>
      <c r="N7" s="82">
        <f>IFERROR(L7/J7,"-")</f>
        <v>0.0625</v>
      </c>
      <c r="O7" s="83">
        <f>IFERROR(D7/J7,"-")</f>
        <v>2604.1666666667</v>
      </c>
      <c r="P7" s="84">
        <v>2</v>
      </c>
      <c r="Q7" s="82">
        <f>IFERROR(P7/J7,"-")</f>
        <v>0.041666666666667</v>
      </c>
      <c r="R7" s="200">
        <v>594000</v>
      </c>
      <c r="S7" s="201">
        <f>IFERROR(R7/J7,"-")</f>
        <v>12375</v>
      </c>
      <c r="T7" s="201">
        <f>IFERROR(R7/P7,"-")</f>
        <v>297000</v>
      </c>
      <c r="U7" s="195">
        <f>IFERROR(R7-D7,"-")</f>
        <v>469000</v>
      </c>
      <c r="V7" s="85">
        <f>R7/D7</f>
        <v>4.752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445000</v>
      </c>
      <c r="E10" s="41">
        <f>SUM(E6:E8)</f>
        <v>449</v>
      </c>
      <c r="F10" s="41">
        <f>SUM(F6:F8)</f>
        <v>231</v>
      </c>
      <c r="G10" s="41">
        <f>SUM(G6:G8)</f>
        <v>630</v>
      </c>
      <c r="H10" s="41">
        <f>SUM(H6:H8)</f>
        <v>93</v>
      </c>
      <c r="I10" s="41">
        <f>SUM(I6:I8)</f>
        <v>1</v>
      </c>
      <c r="J10" s="41">
        <f>SUM(J6:J8)</f>
        <v>94</v>
      </c>
      <c r="K10" s="42">
        <f>IFERROR(J10/G10,"-")</f>
        <v>0.14920634920635</v>
      </c>
      <c r="L10" s="78">
        <f>SUM(L6:L8)</f>
        <v>13</v>
      </c>
      <c r="M10" s="78">
        <f>SUM(M6:M8)</f>
        <v>17</v>
      </c>
      <c r="N10" s="42">
        <f>IFERROR(L10/J10,"-")</f>
        <v>0.13829787234043</v>
      </c>
      <c r="O10" s="43">
        <f>IFERROR(D10/J10,"-")</f>
        <v>4734.0425531915</v>
      </c>
      <c r="P10" s="44">
        <f>SUM(P6:P8)</f>
        <v>4</v>
      </c>
      <c r="Q10" s="42">
        <f>IFERROR(P10/J10,"-")</f>
        <v>0.042553191489362</v>
      </c>
      <c r="R10" s="45">
        <f>SUM(R6:R8)</f>
        <v>2047000</v>
      </c>
      <c r="S10" s="45">
        <f>IFERROR(R10/J10,"-")</f>
        <v>21776.595744681</v>
      </c>
      <c r="T10" s="45">
        <f>IFERROR(R10/P10,"-")</f>
        <v>511750</v>
      </c>
      <c r="U10" s="46">
        <f>SUM(U6:U8)</f>
        <v>1602000</v>
      </c>
      <c r="V10" s="47">
        <f>IFERROR(R10/D10,"-")</f>
        <v>4.6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35</v>
      </c>
      <c r="L6" s="81">
        <v>0</v>
      </c>
      <c r="M6" s="81">
        <v>171</v>
      </c>
      <c r="N6" s="91">
        <v>21</v>
      </c>
      <c r="O6" s="92">
        <v>0</v>
      </c>
      <c r="P6" s="93">
        <f>N6+O6</f>
        <v>21</v>
      </c>
      <c r="Q6" s="82">
        <f>IFERROR(P6/M6,"-")</f>
        <v>0.12280701754386</v>
      </c>
      <c r="R6" s="81">
        <v>1</v>
      </c>
      <c r="S6" s="81">
        <v>1</v>
      </c>
      <c r="T6" s="82">
        <f>IFERROR(S6/(O6+P6),"-")</f>
        <v>0.047619047619048</v>
      </c>
      <c r="U6" s="182">
        <f>IFERROR(J6/SUM(P6:P7),"-")</f>
        <v>3125</v>
      </c>
      <c r="V6" s="84">
        <v>1</v>
      </c>
      <c r="W6" s="82">
        <f>IF(P6=0,"-",V6/P6)</f>
        <v>0.047619047619048</v>
      </c>
      <c r="X6" s="186">
        <v>3000</v>
      </c>
      <c r="Y6" s="187">
        <f>IFERROR(X6/P6,"-")</f>
        <v>142.85714285714</v>
      </c>
      <c r="Z6" s="187">
        <f>IFERROR(X6/V6,"-")</f>
        <v>3000</v>
      </c>
      <c r="AA6" s="188">
        <f>SUM(X6:X7)-SUM(J6:J7)</f>
        <v>-72000</v>
      </c>
      <c r="AB6" s="85">
        <f>SUM(X6:X7)/SUM(J6:J7)</f>
        <v>0.04</v>
      </c>
      <c r="AC6" s="79"/>
      <c r="AD6" s="94">
        <v>4</v>
      </c>
      <c r="AE6" s="95">
        <f>IF(P6=0,"",IF(AD6=0,"",(AD6/P6)))</f>
        <v>0.19047619047619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0.38095238095238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375</v>
      </c>
      <c r="AS6" s="105">
        <v>1</v>
      </c>
      <c r="AT6" s="105"/>
      <c r="AU6" s="105"/>
      <c r="AV6" s="106">
        <v>4</v>
      </c>
      <c r="AW6" s="107">
        <f>IF(P6=0,"",IF(AV6=0,"",(AV6/P6)))</f>
        <v>0.19047619047619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0.047619047619048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0.095238095238095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0.095238095238095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45</v>
      </c>
      <c r="L7" s="81">
        <v>32</v>
      </c>
      <c r="M7" s="81">
        <v>14</v>
      </c>
      <c r="N7" s="91">
        <v>3</v>
      </c>
      <c r="O7" s="92">
        <v>0</v>
      </c>
      <c r="P7" s="93">
        <f>N7+O7</f>
        <v>3</v>
      </c>
      <c r="Q7" s="82">
        <f>IFERROR(P7/M7,"-")</f>
        <v>0.21428571428571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0.33333333333333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0.66666666666667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45000</v>
      </c>
      <c r="K8" s="81">
        <v>6</v>
      </c>
      <c r="L8" s="81">
        <v>0</v>
      </c>
      <c r="M8" s="81">
        <v>23</v>
      </c>
      <c r="N8" s="91">
        <v>1</v>
      </c>
      <c r="O8" s="92">
        <v>0</v>
      </c>
      <c r="P8" s="93">
        <f>N8+O8</f>
        <v>1</v>
      </c>
      <c r="Q8" s="82">
        <f>IFERROR(P8/M8,"-")</f>
        <v>0.043478260869565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6428.5714285714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-45000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44</v>
      </c>
      <c r="L9" s="81">
        <v>26</v>
      </c>
      <c r="M9" s="81">
        <v>15</v>
      </c>
      <c r="N9" s="91">
        <v>6</v>
      </c>
      <c r="O9" s="92">
        <v>0</v>
      </c>
      <c r="P9" s="93">
        <f>N9+O9</f>
        <v>6</v>
      </c>
      <c r="Q9" s="82">
        <f>IFERROR(P9/M9,"-")</f>
        <v>0.4</v>
      </c>
      <c r="R9" s="81">
        <v>2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0.16666666666667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0.16666666666667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11.6</v>
      </c>
      <c r="B10" s="203" t="s">
        <v>77</v>
      </c>
      <c r="C10" s="203" t="s">
        <v>78</v>
      </c>
      <c r="D10" s="203" t="s">
        <v>79</v>
      </c>
      <c r="E10" s="203"/>
      <c r="F10" s="203" t="s">
        <v>64</v>
      </c>
      <c r="G10" s="203" t="s">
        <v>80</v>
      </c>
      <c r="H10" s="90" t="s">
        <v>81</v>
      </c>
      <c r="I10" s="90" t="s">
        <v>82</v>
      </c>
      <c r="J10" s="188">
        <v>125000</v>
      </c>
      <c r="K10" s="81">
        <v>7</v>
      </c>
      <c r="L10" s="81">
        <v>0</v>
      </c>
      <c r="M10" s="81">
        <v>38</v>
      </c>
      <c r="N10" s="91">
        <v>1</v>
      </c>
      <c r="O10" s="92">
        <v>0</v>
      </c>
      <c r="P10" s="93">
        <f>N10+O10</f>
        <v>1</v>
      </c>
      <c r="Q10" s="82">
        <f>IFERROR(P10/M10,"-")</f>
        <v>0.026315789473684</v>
      </c>
      <c r="R10" s="81">
        <v>1</v>
      </c>
      <c r="S10" s="81">
        <v>0</v>
      </c>
      <c r="T10" s="82">
        <f>IFERROR(S10/(O10+P10),"-")</f>
        <v>0</v>
      </c>
      <c r="U10" s="182">
        <f>IFERROR(J10/SUM(P10:P11),"-")</f>
        <v>20833.333333333</v>
      </c>
      <c r="V10" s="84">
        <v>1</v>
      </c>
      <c r="W10" s="82">
        <f>IF(P10=0,"-",V10/P10)</f>
        <v>1</v>
      </c>
      <c r="X10" s="186">
        <v>1450000</v>
      </c>
      <c r="Y10" s="187">
        <f>IFERROR(X10/P10,"-")</f>
        <v>1450000</v>
      </c>
      <c r="Z10" s="187">
        <f>IFERROR(X10/V10,"-")</f>
        <v>1450000</v>
      </c>
      <c r="AA10" s="188">
        <f>SUM(X10:X11)-SUM(J10:J11)</f>
        <v>1325000</v>
      </c>
      <c r="AB10" s="85">
        <f>SUM(X10:X11)/SUM(J10:J11)</f>
        <v>11.6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1</v>
      </c>
      <c r="BY10" s="128">
        <v>1</v>
      </c>
      <c r="BZ10" s="129">
        <f>IFERROR(BY10/BW10,"-")</f>
        <v>1</v>
      </c>
      <c r="CA10" s="130">
        <v>1490000</v>
      </c>
      <c r="CB10" s="131">
        <f>IFERROR(CA10/BW10,"-")</f>
        <v>1490000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1450000</v>
      </c>
      <c r="CQ10" s="141">
        <v>1490000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83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55</v>
      </c>
      <c r="L11" s="81">
        <v>35</v>
      </c>
      <c r="M11" s="81">
        <v>15</v>
      </c>
      <c r="N11" s="91">
        <v>5</v>
      </c>
      <c r="O11" s="92">
        <v>0</v>
      </c>
      <c r="P11" s="93">
        <f>N11+O11</f>
        <v>5</v>
      </c>
      <c r="Q11" s="82">
        <f>IFERROR(P11/M11,"-")</f>
        <v>0.33333333333333</v>
      </c>
      <c r="R11" s="81">
        <v>2</v>
      </c>
      <c r="S11" s="81">
        <v>1</v>
      </c>
      <c r="T11" s="82">
        <f>IFERROR(S11/(O11+P11),"-")</f>
        <v>0.2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0.4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</v>
      </c>
      <c r="B12" s="203" t="s">
        <v>84</v>
      </c>
      <c r="C12" s="203" t="s">
        <v>71</v>
      </c>
      <c r="D12" s="203" t="s">
        <v>85</v>
      </c>
      <c r="E12" s="203"/>
      <c r="F12" s="203" t="s">
        <v>64</v>
      </c>
      <c r="G12" s="203" t="s">
        <v>86</v>
      </c>
      <c r="H12" s="90" t="s">
        <v>87</v>
      </c>
      <c r="I12" s="90" t="s">
        <v>88</v>
      </c>
      <c r="J12" s="188">
        <v>75000</v>
      </c>
      <c r="K12" s="81">
        <v>33</v>
      </c>
      <c r="L12" s="81">
        <v>0</v>
      </c>
      <c r="M12" s="81">
        <v>96</v>
      </c>
      <c r="N12" s="91">
        <v>5</v>
      </c>
      <c r="O12" s="92">
        <v>0</v>
      </c>
      <c r="P12" s="93">
        <f>N12+O12</f>
        <v>5</v>
      </c>
      <c r="Q12" s="82">
        <f>IFERROR(P12/M12,"-")</f>
        <v>0.052083333333333</v>
      </c>
      <c r="R12" s="81">
        <v>2</v>
      </c>
      <c r="S12" s="81">
        <v>1</v>
      </c>
      <c r="T12" s="82">
        <f>IFERROR(S12/(O12+P12),"-")</f>
        <v>0.2</v>
      </c>
      <c r="U12" s="182">
        <f>IFERROR(J12/SUM(P12:P13),"-")</f>
        <v>8333.3333333333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-75000</v>
      </c>
      <c r="AB12" s="85">
        <f>SUM(X12:X13)/SUM(J12:J13)</f>
        <v>0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0.2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0.2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0.2</v>
      </c>
      <c r="CH12" s="135">
        <v>1</v>
      </c>
      <c r="CI12" s="136">
        <f>IFERROR(CH12/CF12,"-")</f>
        <v>1</v>
      </c>
      <c r="CJ12" s="137">
        <v>20000</v>
      </c>
      <c r="CK12" s="138">
        <f>IFERROR(CJ12/CF12,"-")</f>
        <v>20000</v>
      </c>
      <c r="CL12" s="139"/>
      <c r="CM12" s="139"/>
      <c r="CN12" s="139">
        <v>1</v>
      </c>
      <c r="CO12" s="140">
        <v>0</v>
      </c>
      <c r="CP12" s="141">
        <v>0</v>
      </c>
      <c r="CQ12" s="141">
        <v>20000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89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74</v>
      </c>
      <c r="L13" s="81">
        <v>48</v>
      </c>
      <c r="M13" s="81">
        <v>22</v>
      </c>
      <c r="N13" s="91">
        <v>4</v>
      </c>
      <c r="O13" s="92">
        <v>0</v>
      </c>
      <c r="P13" s="93">
        <f>N13+O13</f>
        <v>4</v>
      </c>
      <c r="Q13" s="82">
        <f>IFERROR(P13/M13,"-")</f>
        <v>0.18181818181818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0.25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4.540625</v>
      </c>
      <c r="B16" s="39"/>
      <c r="C16" s="39"/>
      <c r="D16" s="39"/>
      <c r="E16" s="39"/>
      <c r="F16" s="39"/>
      <c r="G16" s="40" t="s">
        <v>90</v>
      </c>
      <c r="H16" s="40"/>
      <c r="I16" s="40"/>
      <c r="J16" s="190">
        <f>SUM(J6:J15)</f>
        <v>320000</v>
      </c>
      <c r="K16" s="41">
        <f>SUM(K6:K15)</f>
        <v>299</v>
      </c>
      <c r="L16" s="41">
        <f>SUM(L6:L15)</f>
        <v>141</v>
      </c>
      <c r="M16" s="41">
        <f>SUM(M6:M15)</f>
        <v>394</v>
      </c>
      <c r="N16" s="41">
        <f>SUM(N6:N15)</f>
        <v>46</v>
      </c>
      <c r="O16" s="41">
        <f>SUM(O6:O15)</f>
        <v>0</v>
      </c>
      <c r="P16" s="41">
        <f>SUM(P6:P15)</f>
        <v>46</v>
      </c>
      <c r="Q16" s="42">
        <f>IFERROR(P16/M16,"-")</f>
        <v>0.11675126903553</v>
      </c>
      <c r="R16" s="78">
        <f>SUM(R6:R15)</f>
        <v>10</v>
      </c>
      <c r="S16" s="78">
        <f>SUM(S6:S15)</f>
        <v>3</v>
      </c>
      <c r="T16" s="42">
        <f>IFERROR(R16/P16,"-")</f>
        <v>0.21739130434783</v>
      </c>
      <c r="U16" s="184">
        <f>IFERROR(J16/P16,"-")</f>
        <v>6956.5217391304</v>
      </c>
      <c r="V16" s="44">
        <f>SUM(V6:V15)</f>
        <v>2</v>
      </c>
      <c r="W16" s="42">
        <f>IFERROR(V16/P16,"-")</f>
        <v>0.043478260869565</v>
      </c>
      <c r="X16" s="190">
        <f>SUM(X6:X15)</f>
        <v>1453000</v>
      </c>
      <c r="Y16" s="190">
        <f>IFERROR(X16/P16,"-")</f>
        <v>31586.956521739</v>
      </c>
      <c r="Z16" s="190">
        <f>IFERROR(X16/V16,"-")</f>
        <v>726500</v>
      </c>
      <c r="AA16" s="190">
        <f>X16-J16</f>
        <v>1133000</v>
      </c>
      <c r="AB16" s="47">
        <f>X16/J16</f>
        <v>4.540625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4.752</v>
      </c>
      <c r="B6" s="203" t="s">
        <v>92</v>
      </c>
      <c r="C6" s="203" t="s">
        <v>93</v>
      </c>
      <c r="D6" s="203" t="s">
        <v>94</v>
      </c>
      <c r="E6" s="203" t="s">
        <v>95</v>
      </c>
      <c r="F6" s="203" t="s">
        <v>64</v>
      </c>
      <c r="G6" s="203" t="s">
        <v>96</v>
      </c>
      <c r="H6" s="90" t="s">
        <v>97</v>
      </c>
      <c r="I6" s="204" t="s">
        <v>98</v>
      </c>
      <c r="J6" s="188">
        <v>125000</v>
      </c>
      <c r="K6" s="81">
        <v>21</v>
      </c>
      <c r="L6" s="81">
        <v>0</v>
      </c>
      <c r="M6" s="81">
        <v>162</v>
      </c>
      <c r="N6" s="91">
        <v>13</v>
      </c>
      <c r="O6" s="92">
        <v>1</v>
      </c>
      <c r="P6" s="93">
        <f>N6+O6</f>
        <v>14</v>
      </c>
      <c r="Q6" s="82">
        <f>IFERROR(P6/M6,"-")</f>
        <v>0.08641975308642</v>
      </c>
      <c r="R6" s="81">
        <v>0</v>
      </c>
      <c r="S6" s="81">
        <v>7</v>
      </c>
      <c r="T6" s="82">
        <f>IFERROR(S6/(O6+P6),"-")</f>
        <v>0.46666666666667</v>
      </c>
      <c r="U6" s="182">
        <f>IFERROR(J6/SUM(P6:P7),"-")</f>
        <v>2604.1666666667</v>
      </c>
      <c r="V6" s="84">
        <v>1</v>
      </c>
      <c r="W6" s="82">
        <f>IF(P6=0,"-",V6/P6)</f>
        <v>0.071428571428571</v>
      </c>
      <c r="X6" s="186">
        <v>575000</v>
      </c>
      <c r="Y6" s="187">
        <f>IFERROR(X6/P6,"-")</f>
        <v>41071.428571429</v>
      </c>
      <c r="Z6" s="187">
        <f>IFERROR(X6/V6,"-")</f>
        <v>575000</v>
      </c>
      <c r="AA6" s="188">
        <f>SUM(X6:X7)-SUM(J6:J7)</f>
        <v>469000</v>
      </c>
      <c r="AB6" s="85">
        <f>SUM(X6:X7)/SUM(J6:J7)</f>
        <v>4.752</v>
      </c>
      <c r="AC6" s="79"/>
      <c r="AD6" s="94">
        <v>1</v>
      </c>
      <c r="AE6" s="95">
        <f>IF(P6=0,"",IF(AD6=0,"",(AD6/P6)))</f>
        <v>0.071428571428571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7</v>
      </c>
      <c r="AN6" s="101">
        <f>IF(P6=0,"",IF(AM6=0,"",(AM6/P6)))</f>
        <v>0.5</v>
      </c>
      <c r="AO6" s="100">
        <v>1</v>
      </c>
      <c r="AP6" s="102">
        <f>IFERROR(AP6/AM6,"-")</f>
        <v>0</v>
      </c>
      <c r="AQ6" s="103">
        <v>575000</v>
      </c>
      <c r="AR6" s="104">
        <f>IFERROR(AQ6/AM6,"-")</f>
        <v>82142.857142857</v>
      </c>
      <c r="AS6" s="105"/>
      <c r="AT6" s="105"/>
      <c r="AU6" s="105">
        <v>1</v>
      </c>
      <c r="AV6" s="106">
        <v>1</v>
      </c>
      <c r="AW6" s="107">
        <f>IF(P6=0,"",IF(AV6=0,"",(AV6/P6)))</f>
        <v>0.071428571428571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0.071428571428571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575000</v>
      </c>
      <c r="CQ6" s="141">
        <v>575000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99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129</v>
      </c>
      <c r="L7" s="81">
        <v>90</v>
      </c>
      <c r="M7" s="81">
        <v>74</v>
      </c>
      <c r="N7" s="91">
        <v>34</v>
      </c>
      <c r="O7" s="92">
        <v>0</v>
      </c>
      <c r="P7" s="93">
        <f>N7+O7</f>
        <v>34</v>
      </c>
      <c r="Q7" s="82">
        <f>IFERROR(P7/M7,"-")</f>
        <v>0.45945945945946</v>
      </c>
      <c r="R7" s="81">
        <v>3</v>
      </c>
      <c r="S7" s="81">
        <v>7</v>
      </c>
      <c r="T7" s="82">
        <f>IFERROR(S7/(O7+P7),"-")</f>
        <v>0.20588235294118</v>
      </c>
      <c r="U7" s="182"/>
      <c r="V7" s="84">
        <v>1</v>
      </c>
      <c r="W7" s="82">
        <f>IF(P7=0,"-",V7/P7)</f>
        <v>0.029411764705882</v>
      </c>
      <c r="X7" s="186">
        <v>19000</v>
      </c>
      <c r="Y7" s="187">
        <f>IFERROR(X7/P7,"-")</f>
        <v>558.82352941176</v>
      </c>
      <c r="Z7" s="187">
        <f>IFERROR(X7/V7,"-")</f>
        <v>19000</v>
      </c>
      <c r="AA7" s="188"/>
      <c r="AB7" s="85"/>
      <c r="AC7" s="79"/>
      <c r="AD7" s="94">
        <v>1</v>
      </c>
      <c r="AE7" s="95">
        <f>IF(P7=0,"",IF(AD7=0,"",(AD7/P7)))</f>
        <v>0.029411764705882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18</v>
      </c>
      <c r="AN7" s="101">
        <f>IF(P7=0,"",IF(AM7=0,"",(AM7/P7)))</f>
        <v>0.52941176470588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0.11764705882353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0.11764705882353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0.11764705882353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0.058823529411765</v>
      </c>
      <c r="BY7" s="128">
        <v>1</v>
      </c>
      <c r="BZ7" s="129">
        <f>IFERROR(BY7/BW7,"-")</f>
        <v>0.5</v>
      </c>
      <c r="CA7" s="130">
        <v>19000</v>
      </c>
      <c r="CB7" s="131">
        <f>IFERROR(CA7/BW7,"-")</f>
        <v>9500</v>
      </c>
      <c r="CC7" s="132"/>
      <c r="CD7" s="132"/>
      <c r="CE7" s="132">
        <v>1</v>
      </c>
      <c r="CF7" s="133">
        <v>1</v>
      </c>
      <c r="CG7" s="134">
        <f>IF(P7=0,"",IF(CF7=0,"",(CF7/P7)))</f>
        <v>0.029411764705882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19000</v>
      </c>
      <c r="CQ7" s="141">
        <v>19000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4.752</v>
      </c>
      <c r="B10" s="39"/>
      <c r="C10" s="39"/>
      <c r="D10" s="39"/>
      <c r="E10" s="39"/>
      <c r="F10" s="39"/>
      <c r="G10" s="40" t="s">
        <v>100</v>
      </c>
      <c r="H10" s="40"/>
      <c r="I10" s="40"/>
      <c r="J10" s="190">
        <f>SUM(J6:J9)</f>
        <v>125000</v>
      </c>
      <c r="K10" s="41">
        <f>SUM(K6:K9)</f>
        <v>150</v>
      </c>
      <c r="L10" s="41">
        <f>SUM(L6:L9)</f>
        <v>90</v>
      </c>
      <c r="M10" s="41">
        <f>SUM(M6:M9)</f>
        <v>236</v>
      </c>
      <c r="N10" s="41">
        <f>SUM(N6:N9)</f>
        <v>47</v>
      </c>
      <c r="O10" s="41">
        <f>SUM(O6:O9)</f>
        <v>1</v>
      </c>
      <c r="P10" s="41">
        <f>SUM(P6:P9)</f>
        <v>48</v>
      </c>
      <c r="Q10" s="42">
        <f>IFERROR(P10/M10,"-")</f>
        <v>0.20338983050847</v>
      </c>
      <c r="R10" s="78">
        <f>SUM(R6:R9)</f>
        <v>3</v>
      </c>
      <c r="S10" s="78">
        <f>SUM(S6:S9)</f>
        <v>14</v>
      </c>
      <c r="T10" s="42">
        <f>IFERROR(R10/P10,"-")</f>
        <v>0.0625</v>
      </c>
      <c r="U10" s="184">
        <f>IFERROR(J10/P10,"-")</f>
        <v>2604.1666666667</v>
      </c>
      <c r="V10" s="44">
        <f>SUM(V6:V9)</f>
        <v>2</v>
      </c>
      <c r="W10" s="42">
        <f>IFERROR(V10/P10,"-")</f>
        <v>0.041666666666667</v>
      </c>
      <c r="X10" s="190">
        <f>SUM(X6:X9)</f>
        <v>594000</v>
      </c>
      <c r="Y10" s="190">
        <f>IFERROR(X10/P10,"-")</f>
        <v>12375</v>
      </c>
      <c r="Z10" s="190">
        <f>IFERROR(X10/V10,"-")</f>
        <v>297000</v>
      </c>
      <c r="AA10" s="190">
        <f>X10-J10</f>
        <v>469000</v>
      </c>
      <c r="AB10" s="47">
        <f>X10/J10</f>
        <v>4.752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