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<sst xmlns="http://schemas.openxmlformats.org/spreadsheetml/2006/main" uniqueCount="90">
  <si>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</si>
  <si>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</si>
  <si>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</si>
  <si>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</si>
  <si>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</si>
  <si>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</si>
  <si>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</si>
  <si>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</si>
  <si>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</si>
  <si>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</si>
  <si>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</si>
  <si>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</si>
  <si>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</si>
  <si>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</si>
  <si>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</si>
  <si>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</si>
  <si>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</si>
  <si>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</si>
  <si>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</si>
  <si>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</si>
  <si>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</si>
  <si>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</si>
  <si>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</si>
  <si>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</si>
  <si>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</si>
  <si>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</si>
  <si>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</si>
  <si>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</si>
  <si>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</si>
  <si>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</si>
  <si>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</si>
  <si>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</si>
  <si>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</si>
  <si>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</si>
  <si>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</si>
  <si>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</si>
  <si>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</si>
  <si>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</si>
  <si>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</si>
  <si>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</si>
  <si>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</si>
  <si>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</si>
  <si>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</si>
  <si>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</si>
  <si>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</si>
  <si>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</si>
  <si>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</si>
  <si>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</si>
  <si>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</si>
  <si>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</si>
  <si>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</si>
  <si>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</si>
  <si>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</si>
  <si>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</si>
  <si>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</si>
  <si>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</si>
  <si>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</si>
  <si>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</si>
  <si>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</si>
  <si>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</si>
  <si>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ad872</t>
  </si>
  <si>
    <t>徳間書店</t>
  </si>
  <si>
    <t>DVD-袋専用セリフアレンジ黒_エロ-ヘスティア</t>
  </si>
  <si>
    <t>lp07</t>
  </si>
  <si>
    <t>アサヒ芸能.1W火</t>
  </si>
  <si>
    <t>DVD袋裏4C</t>
  </si>
  <si>
    <t>8月06日(火)</t>
  </si>
  <si>
    <t>ad873</t>
  </si>
  <si>
    <t>空電</t>
  </si>
  <si>
    <t>ln_adn053</t>
  </si>
  <si>
    <t>大洋図書</t>
  </si>
  <si>
    <t>2P逆ナンされたい男版_LINE版</t>
  </si>
  <si>
    <t>line</t>
  </si>
  <si>
    <t>実話ナックルズGOLD ドキュメント</t>
  </si>
  <si>
    <t>1C2P</t>
  </si>
  <si>
    <t>ad874</t>
  </si>
  <si>
    <t>ln_adn054</t>
  </si>
  <si>
    <t>5P50代が絶対にヤレる出会い系版_LINE版</t>
  </si>
  <si>
    <t>臨時増刊ラヴァーズ</t>
  </si>
  <si>
    <t>1C5P</t>
  </si>
  <si>
    <t>8月21日(水)</t>
  </si>
  <si>
    <t>ad875</t>
  </si>
  <si>
    <t>ln_adn055</t>
  </si>
  <si>
    <t>日本ジャーナル出版</t>
  </si>
  <si>
    <t>1P出会いノウハウ版_LINE版</t>
  </si>
  <si>
    <t>週刊実話増刊「実話ザ・タブー」</t>
  </si>
  <si>
    <t>表4</t>
  </si>
  <si>
    <t>8月28日(水)</t>
  </si>
  <si>
    <t>ad876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</si>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</sst>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320000</v>
      </c>
      <c r="E6" s="81">
        <v>215</v>
      </c>
      <c r="F6" s="81">
        <v>110</v>
      </c>
      <c r="G6" s="81">
        <v>185</v>
      </c>
      <c r="H6" s="91">
        <v>82</v>
      </c>
      <c r="I6" s="92">
        <v>2</v>
      </c>
      <c r="J6" s="145">
        <f>H6+I6</f>
        <v>84</v>
      </c>
      <c r="K6" s="82">
        <f>IFERROR(J6/G6,"-")</f>
        <v>0.45405405405405</v>
      </c>
      <c r="L6" s="81">
        <v>4</v>
      </c>
      <c r="M6" s="81">
        <v>12</v>
      </c>
      <c r="N6" s="82">
        <f>IFERROR(L6/J6,"-")</f>
        <v>0.047619047619048</v>
      </c>
      <c r="O6" s="83">
        <f>IFERROR(D6/J6,"-")</f>
        <v>3809.5238095238</v>
      </c>
      <c r="P6" s="84">
        <v>11</v>
      </c>
      <c r="Q6" s="82">
        <f>IFERROR(P6/J6,"-")</f>
        <v>0.13095238095238</v>
      </c>
      <c r="R6" s="200">
        <v>111250</v>
      </c>
      <c r="S6" s="201">
        <f>IFERROR(R6/J6,"-")</f>
        <v>1324.4047619048</v>
      </c>
      <c r="T6" s="201">
        <f>IFERROR(R6/P6,"-")</f>
        <v>10113.636363636</v>
      </c>
      <c r="U6" s="195">
        <f>IFERROR(R6-D6,"-")</f>
        <v>-208750</v>
      </c>
      <c r="V6" s="85">
        <f>R6/D6</f>
        <v>0.34765625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320000</v>
      </c>
      <c r="E9" s="41">
        <f>SUM(E6:E7)</f>
        <v>215</v>
      </c>
      <c r="F9" s="41">
        <f>SUM(F6:F7)</f>
        <v>110</v>
      </c>
      <c r="G9" s="41">
        <f>SUM(G6:G7)</f>
        <v>185</v>
      </c>
      <c r="H9" s="41">
        <f>SUM(H6:H7)</f>
        <v>82</v>
      </c>
      <c r="I9" s="41">
        <f>SUM(I6:I7)</f>
        <v>2</v>
      </c>
      <c r="J9" s="41">
        <f>SUM(J6:J7)</f>
        <v>84</v>
      </c>
      <c r="K9" s="42">
        <f>IFERROR(J9/G9,"-")</f>
        <v>0.45405405405405</v>
      </c>
      <c r="L9" s="78">
        <f>SUM(L6:L7)</f>
        <v>4</v>
      </c>
      <c r="M9" s="78">
        <f>SUM(M6:M7)</f>
        <v>12</v>
      </c>
      <c r="N9" s="42">
        <f>IFERROR(L9/J9,"-")</f>
        <v>0.047619047619048</v>
      </c>
      <c r="O9" s="43">
        <f>IFERROR(D9/J9,"-")</f>
        <v>3809.5238095238</v>
      </c>
      <c r="P9" s="44">
        <f>SUM(P6:P7)</f>
        <v>11</v>
      </c>
      <c r="Q9" s="42">
        <f>IFERROR(P9/J9,"-")</f>
        <v>0.13095238095238</v>
      </c>
      <c r="R9" s="45">
        <f>SUM(R6:R7)</f>
        <v>111250</v>
      </c>
      <c r="S9" s="45">
        <f>IFERROR(R9/J9,"-")</f>
        <v>1324.4047619048</v>
      </c>
      <c r="T9" s="45">
        <f>IFERROR(R9/P9,"-")</f>
        <v>10113.636363636</v>
      </c>
      <c r="U9" s="46">
        <f>SUM(U6:U7)</f>
        <v>-208750</v>
      </c>
      <c r="V9" s="47">
        <f>IFERROR(R9/D9,"-")</f>
        <v>0.34765625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0.59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75000</v>
      </c>
      <c r="K6" s="81">
        <v>26</v>
      </c>
      <c r="L6" s="81">
        <v>0</v>
      </c>
      <c r="M6" s="81">
        <v>92</v>
      </c>
      <c r="N6" s="91">
        <v>10</v>
      </c>
      <c r="O6" s="92">
        <v>1</v>
      </c>
      <c r="P6" s="93">
        <f>N6+O6</f>
        <v>11</v>
      </c>
      <c r="Q6" s="82">
        <f>IFERROR(P6/M6,"-")</f>
        <v>0.1195652173913</v>
      </c>
      <c r="R6" s="81">
        <v>0</v>
      </c>
      <c r="S6" s="81">
        <v>3</v>
      </c>
      <c r="T6" s="82">
        <f>IFERROR(S6/(O6+P6),"-")</f>
        <v>0.25</v>
      </c>
      <c r="U6" s="182">
        <f>IFERROR(J6/SUM(P6:P7),"-")</f>
        <v>5000</v>
      </c>
      <c r="V6" s="84">
        <v>1</v>
      </c>
      <c r="W6" s="82">
        <f>IF(P6=0,"-",V6/P6)</f>
        <v>0.090909090909091</v>
      </c>
      <c r="X6" s="186">
        <v>30000</v>
      </c>
      <c r="Y6" s="187">
        <f>IFERROR(X6/P6,"-")</f>
        <v>2727.2727272727</v>
      </c>
      <c r="Z6" s="187">
        <f>IFERROR(X6/V6,"-")</f>
        <v>30000</v>
      </c>
      <c r="AA6" s="188">
        <f>SUM(X6:X7)-SUM(J6:J7)</f>
        <v>-30750</v>
      </c>
      <c r="AB6" s="85">
        <f>SUM(X6:X7)/SUM(J6:J7)</f>
        <v>0.59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0.36363636363636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0.27272727272727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0.090909090909091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0.18181818181818</v>
      </c>
      <c r="BP6" s="121">
        <v>1</v>
      </c>
      <c r="BQ6" s="122">
        <f>IFERROR(BP6/BN6,"-")</f>
        <v>0.5</v>
      </c>
      <c r="BR6" s="123">
        <v>40000</v>
      </c>
      <c r="BS6" s="124">
        <f>IFERROR(BR6/BN6,"-")</f>
        <v>20000</v>
      </c>
      <c r="BT6" s="125"/>
      <c r="BU6" s="125"/>
      <c r="BV6" s="125">
        <v>1</v>
      </c>
      <c r="BW6" s="126">
        <v>1</v>
      </c>
      <c r="BX6" s="127">
        <f>IF(P6=0,"",IF(BW6=0,"",(BW6/P6)))</f>
        <v>0.090909090909091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30000</v>
      </c>
      <c r="CQ6" s="141">
        <v>40000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40</v>
      </c>
      <c r="L7" s="81">
        <v>18</v>
      </c>
      <c r="M7" s="81">
        <v>48</v>
      </c>
      <c r="N7" s="91">
        <v>4</v>
      </c>
      <c r="O7" s="92">
        <v>0</v>
      </c>
      <c r="P7" s="93">
        <f>N7+O7</f>
        <v>4</v>
      </c>
      <c r="Q7" s="82">
        <f>IFERROR(P7/M7,"-")</f>
        <v>0.083333333333333</v>
      </c>
      <c r="R7" s="81">
        <v>0</v>
      </c>
      <c r="S7" s="81">
        <v>1</v>
      </c>
      <c r="T7" s="82">
        <f>IFERROR(S7/(O7+P7),"-")</f>
        <v>0.25</v>
      </c>
      <c r="U7" s="182"/>
      <c r="V7" s="84">
        <v>1</v>
      </c>
      <c r="W7" s="82">
        <f>IF(P7=0,"-",V7/P7)</f>
        <v>0.25</v>
      </c>
      <c r="X7" s="186">
        <v>14250</v>
      </c>
      <c r="Y7" s="187">
        <f>IFERROR(X7/P7,"-")</f>
        <v>3562.5</v>
      </c>
      <c r="Z7" s="187">
        <f>IFERROR(X7/V7,"-")</f>
        <v>14250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0.5</v>
      </c>
      <c r="AO7" s="100">
        <v>1</v>
      </c>
      <c r="AP7" s="102">
        <f>IFERROR(AP7/AM7,"-")</f>
        <v>0</v>
      </c>
      <c r="AQ7" s="103">
        <v>14250</v>
      </c>
      <c r="AR7" s="104">
        <f>IFERROR(AQ7/AM7,"-")</f>
        <v>7125</v>
      </c>
      <c r="AS7" s="105"/>
      <c r="AT7" s="105"/>
      <c r="AU7" s="105">
        <v>1</v>
      </c>
      <c r="AV7" s="106">
        <v>1</v>
      </c>
      <c r="AW7" s="107">
        <f>IF(P7=0,"",IF(AV7=0,"",(AV7/P7)))</f>
        <v>0.25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0.25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14250</v>
      </c>
      <c r="CQ7" s="141">
        <v>14250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0.17777777777778</v>
      </c>
      <c r="B8" s="203" t="s">
        <v>69</v>
      </c>
      <c r="C8" s="203" t="s">
        <v>70</v>
      </c>
      <c r="D8" s="203" t="s">
        <v>71</v>
      </c>
      <c r="E8" s="203"/>
      <c r="F8" s="203" t="s">
        <v>72</v>
      </c>
      <c r="G8" s="203" t="s">
        <v>73</v>
      </c>
      <c r="H8" s="90" t="s">
        <v>74</v>
      </c>
      <c r="I8" s="90" t="s">
        <v>66</v>
      </c>
      <c r="J8" s="188">
        <v>45000</v>
      </c>
      <c r="K8" s="81">
        <v>0</v>
      </c>
      <c r="L8" s="81">
        <v>0</v>
      </c>
      <c r="M8" s="81">
        <v>0</v>
      </c>
      <c r="N8" s="91">
        <v>7</v>
      </c>
      <c r="O8" s="92">
        <v>0</v>
      </c>
      <c r="P8" s="93">
        <f>N8+O8</f>
        <v>7</v>
      </c>
      <c r="Q8" s="82" t="str">
        <f>IFERROR(P8/M8,"-")</f>
        <v>-</v>
      </c>
      <c r="R8" s="81">
        <v>0</v>
      </c>
      <c r="S8" s="81">
        <v>1</v>
      </c>
      <c r="T8" s="82">
        <f>IFERROR(S8/(O8+P8),"-")</f>
        <v>0.14285714285714</v>
      </c>
      <c r="U8" s="182">
        <f>IFERROR(J8/SUM(P8:P9),"-")</f>
        <v>4500</v>
      </c>
      <c r="V8" s="84">
        <v>3</v>
      </c>
      <c r="W8" s="82">
        <f>IF(P8=0,"-",V8/P8)</f>
        <v>0.42857142857143</v>
      </c>
      <c r="X8" s="186">
        <v>8000</v>
      </c>
      <c r="Y8" s="187">
        <f>IFERROR(X8/P8,"-")</f>
        <v>1142.8571428571</v>
      </c>
      <c r="Z8" s="187">
        <f>IFERROR(X8/V8,"-")</f>
        <v>2666.6666666667</v>
      </c>
      <c r="AA8" s="188">
        <f>SUM(X8:X9)-SUM(J8:J9)</f>
        <v>-37000</v>
      </c>
      <c r="AB8" s="85">
        <f>SUM(X8:X9)/SUM(J8:J9)</f>
        <v>0.17777777777778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0.14285714285714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3</v>
      </c>
      <c r="BF8" s="113">
        <f>IF(P8=0,"",IF(BE8=0,"",(BE8/P8)))</f>
        <v>0.42857142857143</v>
      </c>
      <c r="BG8" s="112">
        <v>2</v>
      </c>
      <c r="BH8" s="114">
        <f>IFERROR(BG8/BE8,"-")</f>
        <v>0.66666666666667</v>
      </c>
      <c r="BI8" s="115">
        <v>18000</v>
      </c>
      <c r="BJ8" s="116">
        <f>IFERROR(BI8/BE8,"-")</f>
        <v>6000</v>
      </c>
      <c r="BK8" s="117">
        <v>1</v>
      </c>
      <c r="BL8" s="117"/>
      <c r="BM8" s="117">
        <v>1</v>
      </c>
      <c r="BN8" s="119">
        <v>1</v>
      </c>
      <c r="BO8" s="120">
        <f>IF(P8=0,"",IF(BN8=0,"",(BN8/P8)))</f>
        <v>0.14285714285714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0.28571428571429</v>
      </c>
      <c r="BY8" s="128">
        <v>1</v>
      </c>
      <c r="BZ8" s="129">
        <f>IFERROR(BY8/BW8,"-")</f>
        <v>0.5</v>
      </c>
      <c r="CA8" s="130">
        <v>5000</v>
      </c>
      <c r="CB8" s="131">
        <f>IFERROR(CA8/BW8,"-")</f>
        <v>2500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8000</v>
      </c>
      <c r="CQ8" s="141">
        <v>15000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43</v>
      </c>
      <c r="L9" s="81">
        <v>22</v>
      </c>
      <c r="M9" s="81">
        <v>11</v>
      </c>
      <c r="N9" s="91">
        <v>3</v>
      </c>
      <c r="O9" s="92">
        <v>0</v>
      </c>
      <c r="P9" s="93">
        <f>N9+O9</f>
        <v>3</v>
      </c>
      <c r="Q9" s="82">
        <f>IFERROR(P9/M9,"-")</f>
        <v>0.27272727272727</v>
      </c>
      <c r="R9" s="81">
        <v>0</v>
      </c>
      <c r="S9" s="81">
        <v>1</v>
      </c>
      <c r="T9" s="82">
        <f>IFERROR(S9/(O9+P9),"-")</f>
        <v>0.33333333333333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>
        <v>1</v>
      </c>
      <c r="CG9" s="134">
        <f>IF(P9=0,"",IF(CF9=0,"",(CF9/P9)))</f>
        <v>0.33333333333333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0.08</v>
      </c>
      <c r="B10" s="203" t="s">
        <v>76</v>
      </c>
      <c r="C10" s="203" t="s">
        <v>70</v>
      </c>
      <c r="D10" s="203" t="s">
        <v>77</v>
      </c>
      <c r="E10" s="203"/>
      <c r="F10" s="203" t="s">
        <v>72</v>
      </c>
      <c r="G10" s="203" t="s">
        <v>78</v>
      </c>
      <c r="H10" s="90" t="s">
        <v>79</v>
      </c>
      <c r="I10" s="90" t="s">
        <v>80</v>
      </c>
      <c r="J10" s="188">
        <v>75000</v>
      </c>
      <c r="K10" s="81">
        <v>0</v>
      </c>
      <c r="L10" s="81">
        <v>0</v>
      </c>
      <c r="M10" s="81">
        <v>0</v>
      </c>
      <c r="N10" s="91">
        <v>27</v>
      </c>
      <c r="O10" s="92">
        <v>0</v>
      </c>
      <c r="P10" s="93">
        <f>N10+O10</f>
        <v>27</v>
      </c>
      <c r="Q10" s="82" t="str">
        <f>IFERROR(P10/M10,"-")</f>
        <v>-</v>
      </c>
      <c r="R10" s="81">
        <v>2</v>
      </c>
      <c r="S10" s="81">
        <v>4</v>
      </c>
      <c r="T10" s="82">
        <f>IFERROR(S10/(O10+P10),"-")</f>
        <v>0.14814814814815</v>
      </c>
      <c r="U10" s="182">
        <f>IFERROR(J10/SUM(P10:P11),"-")</f>
        <v>2205.8823529412</v>
      </c>
      <c r="V10" s="84">
        <v>2</v>
      </c>
      <c r="W10" s="82">
        <f>IF(P10=0,"-",V10/P10)</f>
        <v>0.074074074074074</v>
      </c>
      <c r="X10" s="186">
        <v>6000</v>
      </c>
      <c r="Y10" s="187">
        <f>IFERROR(X10/P10,"-")</f>
        <v>222.22222222222</v>
      </c>
      <c r="Z10" s="187">
        <f>IFERROR(X10/V10,"-")</f>
        <v>3000</v>
      </c>
      <c r="AA10" s="188">
        <f>SUM(X10:X11)-SUM(J10:J11)</f>
        <v>-69000</v>
      </c>
      <c r="AB10" s="85">
        <f>SUM(X10:X11)/SUM(J10:J11)</f>
        <v>0.08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0.074074074074074</v>
      </c>
      <c r="AO10" s="100">
        <v>1</v>
      </c>
      <c r="AP10" s="102">
        <f>IFERROR(AP10/AM10,"-")</f>
        <v>0</v>
      </c>
      <c r="AQ10" s="103">
        <v>6000</v>
      </c>
      <c r="AR10" s="104">
        <f>IFERROR(AQ10/AM10,"-")</f>
        <v>3000</v>
      </c>
      <c r="AS10" s="105"/>
      <c r="AT10" s="105">
        <v>1</v>
      </c>
      <c r="AU10" s="105"/>
      <c r="AV10" s="106">
        <v>1</v>
      </c>
      <c r="AW10" s="107">
        <f>IF(P10=0,"",IF(AV10=0,"",(AV10/P10)))</f>
        <v>0.037037037037037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5</v>
      </c>
      <c r="BF10" s="113">
        <f>IF(P10=0,"",IF(BE10=0,"",(BE10/P10)))</f>
        <v>0.18518518518519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13</v>
      </c>
      <c r="BO10" s="120">
        <f>IF(P10=0,"",IF(BN10=0,"",(BN10/P10)))</f>
        <v>0.48148148148148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5</v>
      </c>
      <c r="BX10" s="127">
        <f>IF(P10=0,"",IF(BW10=0,"",(BW10/P10)))</f>
        <v>0.18518518518519</v>
      </c>
      <c r="BY10" s="128">
        <v>1</v>
      </c>
      <c r="BZ10" s="129">
        <f>IFERROR(BY10/BW10,"-")</f>
        <v>0.2</v>
      </c>
      <c r="CA10" s="130">
        <v>5000</v>
      </c>
      <c r="CB10" s="131">
        <f>IFERROR(CA10/BW10,"-")</f>
        <v>1000</v>
      </c>
      <c r="CC10" s="132">
        <v>1</v>
      </c>
      <c r="CD10" s="132"/>
      <c r="CE10" s="132"/>
      <c r="CF10" s="133">
        <v>1</v>
      </c>
      <c r="CG10" s="134">
        <f>IF(P10=0,"",IF(CF10=0,"",(CF10/P10)))</f>
        <v>0.037037037037037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2</v>
      </c>
      <c r="CP10" s="141">
        <v>6000</v>
      </c>
      <c r="CQ10" s="141">
        <v>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71</v>
      </c>
      <c r="L11" s="81">
        <v>45</v>
      </c>
      <c r="M11" s="81">
        <v>19</v>
      </c>
      <c r="N11" s="91">
        <v>7</v>
      </c>
      <c r="O11" s="92">
        <v>0</v>
      </c>
      <c r="P11" s="93">
        <f>N11+O11</f>
        <v>7</v>
      </c>
      <c r="Q11" s="82">
        <f>IFERROR(P11/M11,"-")</f>
        <v>0.36842105263158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2</v>
      </c>
      <c r="BO11" s="120">
        <f>IF(P11=0,"",IF(BN11=0,"",(BN11/P11)))</f>
        <v>0.28571428571429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4</v>
      </c>
      <c r="BX11" s="127">
        <f>IF(P11=0,"",IF(BW11=0,"",(BW11/P11)))</f>
        <v>0.57142857142857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0.14285714285714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0.424</v>
      </c>
      <c r="B12" s="203" t="s">
        <v>82</v>
      </c>
      <c r="C12" s="203" t="s">
        <v>83</v>
      </c>
      <c r="D12" s="203" t="s">
        <v>84</v>
      </c>
      <c r="E12" s="203"/>
      <c r="F12" s="203" t="s">
        <v>72</v>
      </c>
      <c r="G12" s="203" t="s">
        <v>85</v>
      </c>
      <c r="H12" s="90" t="s">
        <v>86</v>
      </c>
      <c r="I12" s="90" t="s">
        <v>87</v>
      </c>
      <c r="J12" s="188">
        <v>125000</v>
      </c>
      <c r="K12" s="81">
        <v>0</v>
      </c>
      <c r="L12" s="81">
        <v>0</v>
      </c>
      <c r="M12" s="81">
        <v>0</v>
      </c>
      <c r="N12" s="91">
        <v>21</v>
      </c>
      <c r="O12" s="92">
        <v>1</v>
      </c>
      <c r="P12" s="93">
        <f>N12+O12</f>
        <v>22</v>
      </c>
      <c r="Q12" s="82" t="str">
        <f>IFERROR(P12/M12,"-")</f>
        <v>-</v>
      </c>
      <c r="R12" s="81">
        <v>1</v>
      </c>
      <c r="S12" s="81">
        <v>2</v>
      </c>
      <c r="T12" s="82">
        <f>IFERROR(S12/(O12+P12),"-")</f>
        <v>0.08695652173913</v>
      </c>
      <c r="U12" s="182">
        <f>IFERROR(J12/SUM(P12:P13),"-")</f>
        <v>5000</v>
      </c>
      <c r="V12" s="84">
        <v>3</v>
      </c>
      <c r="W12" s="82">
        <f>IF(P12=0,"-",V12/P12)</f>
        <v>0.13636363636364</v>
      </c>
      <c r="X12" s="186">
        <v>45000</v>
      </c>
      <c r="Y12" s="187">
        <f>IFERROR(X12/P12,"-")</f>
        <v>2045.4545454545</v>
      </c>
      <c r="Z12" s="187">
        <f>IFERROR(X12/V12,"-")</f>
        <v>15000</v>
      </c>
      <c r="AA12" s="188">
        <f>SUM(X12:X13)-SUM(J12:J13)</f>
        <v>-72000</v>
      </c>
      <c r="AB12" s="85">
        <f>SUM(X12:X13)/SUM(J12:J13)</f>
        <v>0.424</v>
      </c>
      <c r="AC12" s="79"/>
      <c r="AD12" s="94">
        <v>1</v>
      </c>
      <c r="AE12" s="95">
        <f>IF(P12=0,"",IF(AD12=0,"",(AD12/P12)))</f>
        <v>0.045454545454545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>
        <v>11</v>
      </c>
      <c r="AN12" s="101">
        <f>IF(P12=0,"",IF(AM12=0,"",(AM12/P12)))</f>
        <v>0.5</v>
      </c>
      <c r="AO12" s="100">
        <v>1</v>
      </c>
      <c r="AP12" s="102">
        <f>IFERROR(AP12/AM12,"-")</f>
        <v>0</v>
      </c>
      <c r="AQ12" s="103">
        <v>5000</v>
      </c>
      <c r="AR12" s="104">
        <f>IFERROR(AQ12/AM12,"-")</f>
        <v>454.54545454545</v>
      </c>
      <c r="AS12" s="105">
        <v>1</v>
      </c>
      <c r="AT12" s="105"/>
      <c r="AU12" s="105"/>
      <c r="AV12" s="106">
        <v>4</v>
      </c>
      <c r="AW12" s="107">
        <f>IF(P12=0,"",IF(AV12=0,"",(AV12/P12)))</f>
        <v>0.18181818181818</v>
      </c>
      <c r="AX12" s="106">
        <v>1</v>
      </c>
      <c r="AY12" s="108">
        <f>IFERROR(AX12/AV12,"-")</f>
        <v>0.25</v>
      </c>
      <c r="AZ12" s="109">
        <v>15000</v>
      </c>
      <c r="BA12" s="110">
        <f>IFERROR(AZ12/AV12,"-")</f>
        <v>3750</v>
      </c>
      <c r="BB12" s="111"/>
      <c r="BC12" s="111">
        <v>1</v>
      </c>
      <c r="BD12" s="111"/>
      <c r="BE12" s="112">
        <v>2</v>
      </c>
      <c r="BF12" s="113">
        <f>IF(P12=0,"",IF(BE12=0,"",(BE12/P12)))</f>
        <v>0.090909090909091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3</v>
      </c>
      <c r="BO12" s="120">
        <f>IF(P12=0,"",IF(BN12=0,"",(BN12/P12)))</f>
        <v>0.13636363636364</v>
      </c>
      <c r="BP12" s="121">
        <v>1</v>
      </c>
      <c r="BQ12" s="122">
        <f>IFERROR(BP12/BN12,"-")</f>
        <v>0.33333333333333</v>
      </c>
      <c r="BR12" s="123">
        <v>25000</v>
      </c>
      <c r="BS12" s="124">
        <f>IFERROR(BR12/BN12,"-")</f>
        <v>8333.3333333333</v>
      </c>
      <c r="BT12" s="125"/>
      <c r="BU12" s="125"/>
      <c r="BV12" s="125">
        <v>1</v>
      </c>
      <c r="BW12" s="126">
        <v>1</v>
      </c>
      <c r="BX12" s="127">
        <f>IF(P12=0,"",IF(BW12=0,"",(BW12/P12)))</f>
        <v>0.045454545454545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45000</v>
      </c>
      <c r="CQ12" s="141">
        <v>25000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88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35</v>
      </c>
      <c r="L13" s="81">
        <v>25</v>
      </c>
      <c r="M13" s="81">
        <v>15</v>
      </c>
      <c r="N13" s="91">
        <v>3</v>
      </c>
      <c r="O13" s="92">
        <v>0</v>
      </c>
      <c r="P13" s="93">
        <f>N13+O13</f>
        <v>3</v>
      </c>
      <c r="Q13" s="82">
        <f>IFERROR(P13/M13,"-")</f>
        <v>0.2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0.33333333333333</v>
      </c>
      <c r="X13" s="186">
        <v>8000</v>
      </c>
      <c r="Y13" s="187">
        <f>IFERROR(X13/P13,"-")</f>
        <v>2666.6666666667</v>
      </c>
      <c r="Z13" s="187">
        <f>IFERROR(X13/V13,"-")</f>
        <v>8000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0.66666666666667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0.33333333333333</v>
      </c>
      <c r="CH13" s="135">
        <v>1</v>
      </c>
      <c r="CI13" s="136">
        <f>IFERROR(CH13/CF13,"-")</f>
        <v>1</v>
      </c>
      <c r="CJ13" s="137">
        <v>8000</v>
      </c>
      <c r="CK13" s="138">
        <f>IFERROR(CJ13/CF13,"-")</f>
        <v>8000</v>
      </c>
      <c r="CL13" s="139"/>
      <c r="CM13" s="139">
        <v>1</v>
      </c>
      <c r="CN13" s="139"/>
      <c r="CO13" s="140">
        <v>1</v>
      </c>
      <c r="CP13" s="141">
        <v>8000</v>
      </c>
      <c r="CQ13" s="141">
        <v>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0.34765625</v>
      </c>
      <c r="B16" s="39"/>
      <c r="C16" s="39"/>
      <c r="D16" s="39"/>
      <c r="E16" s="39"/>
      <c r="F16" s="39"/>
      <c r="G16" s="40" t="s">
        <v>89</v>
      </c>
      <c r="H16" s="40"/>
      <c r="I16" s="40"/>
      <c r="J16" s="190">
        <f>SUM(J6:J15)</f>
        <v>320000</v>
      </c>
      <c r="K16" s="41">
        <f>SUM(K6:K15)</f>
        <v>215</v>
      </c>
      <c r="L16" s="41">
        <f>SUM(L6:L15)</f>
        <v>110</v>
      </c>
      <c r="M16" s="41">
        <f>SUM(M6:M15)</f>
        <v>185</v>
      </c>
      <c r="N16" s="41">
        <f>SUM(N6:N15)</f>
        <v>82</v>
      </c>
      <c r="O16" s="41">
        <f>SUM(O6:O15)</f>
        <v>2</v>
      </c>
      <c r="P16" s="41">
        <f>SUM(P6:P15)</f>
        <v>84</v>
      </c>
      <c r="Q16" s="42">
        <f>IFERROR(P16/M16,"-")</f>
        <v>0.45405405405405</v>
      </c>
      <c r="R16" s="78">
        <f>SUM(R6:R15)</f>
        <v>4</v>
      </c>
      <c r="S16" s="78">
        <f>SUM(S6:S15)</f>
        <v>12</v>
      </c>
      <c r="T16" s="42">
        <f>IFERROR(R16/P16,"-")</f>
        <v>0.047619047619048</v>
      </c>
      <c r="U16" s="184">
        <f>IFERROR(J16/P16,"-")</f>
        <v>3809.5238095238</v>
      </c>
      <c r="V16" s="44">
        <f>SUM(V6:V15)</f>
        <v>11</v>
      </c>
      <c r="W16" s="42">
        <f>IFERROR(V16/P16,"-")</f>
        <v>0.13095238095238</v>
      </c>
      <c r="X16" s="190">
        <f>SUM(X6:X15)</f>
        <v>111250</v>
      </c>
      <c r="Y16" s="190">
        <f>IFERROR(X16/P16,"-")</f>
        <v>1324.4047619048</v>
      </c>
      <c r="Z16" s="190">
        <f>IFERROR(X16/V16,"-")</f>
        <v>10113.636363636</v>
      </c>
      <c r="AA16" s="190">
        <f>X16-J16</f>
        <v>-208750</v>
      </c>
      <c r="AB16" s="47">
        <f>X16/J16</f>
        <v>0.34765625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