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<sst xmlns="http://schemas.openxmlformats.org/spreadsheetml/2006/main" uniqueCount="89">
  <si>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</si>
  <si>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</si>
  <si>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</si>
  <si>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</si>
  <si>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</si>
  <si>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</si>
  <si>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</si>
  <si>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</si>
  <si>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</si>
  <si>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</si>
  <si>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</si>
  <si>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</si>
  <si>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</si>
  <si>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</si>
  <si>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</si>
  <si>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</si>
  <si>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</si>
  <si>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</si>
  <si>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</si>
  <si>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</si>
  <si>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</si>
  <si>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</si>
  <si>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</si>
  <si>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</si>
  <si>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</si>
  <si>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</si>
  <si>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</si>
  <si>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</si>
  <si>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</si>
  <si>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</si>
  <si>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</si>
  <si>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</si>
  <si>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</si>
  <si>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</si>
  <si>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</si>
  <si>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</si>
  <si>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</si>
  <si>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</si>
  <si>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</si>
  <si>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</si>
  <si>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</si>
  <si>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</si>
  <si>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</si>
  <si>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</si>
  <si>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</si>
  <si>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</si>
  <si>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</si>
  <si>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</si>
  <si>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</si>
  <si>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</si>
  <si>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</si>
  <si>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</si>
  <si>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</si>
  <si>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</si>
  <si>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</si>
  <si>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</si>
  <si>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</si>
  <si>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</si>
  <si>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</si>
  <si>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</si>
  <si>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ad862</t>
  </si>
  <si>
    <t>徳間書店</t>
  </si>
  <si>
    <t>DVD-袋専用セリフアレンジ黒_エロ-ヘスティア</t>
  </si>
  <si>
    <t>lp07</t>
  </si>
  <si>
    <t>アサヒ芸能.1W火</t>
  </si>
  <si>
    <t>DVD袋裏4C</t>
  </si>
  <si>
    <t>6月04日(火)</t>
  </si>
  <si>
    <t>ad863</t>
  </si>
  <si>
    <t>空電</t>
  </si>
  <si>
    <t>ad864</t>
  </si>
  <si>
    <t>大洋図書</t>
  </si>
  <si>
    <t>2P逆ナンインタビュー版_ヘスティア（高宮菜々子さん）</t>
  </si>
  <si>
    <t>実話ナックルズウルトラ ストロング</t>
  </si>
  <si>
    <t>1C2P</t>
  </si>
  <si>
    <t>6月17日(月)</t>
  </si>
  <si>
    <t>ad865</t>
  </si>
  <si>
    <t>ad866</t>
  </si>
  <si>
    <t>1P記事_求む！中高年男性版_ヘスティア</t>
  </si>
  <si>
    <t>臨時増刊ラヴァーズ</t>
  </si>
  <si>
    <t>表4</t>
  </si>
  <si>
    <t>6月21日(金)</t>
  </si>
  <si>
    <t>ad867</t>
  </si>
  <si>
    <t>ln_adn049</t>
  </si>
  <si>
    <t>DVD漫画きよし_袋裏用セリフアレンジ_LINE版</t>
  </si>
  <si>
    <t>line</t>
  </si>
  <si>
    <t>アサヒ芸能.4W火</t>
  </si>
  <si>
    <t>6月25日(火)</t>
  </si>
  <si>
    <t>ad868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</si>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</sst>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300000</v>
      </c>
      <c r="E6" s="81">
        <v>294</v>
      </c>
      <c r="F6" s="81">
        <v>104</v>
      </c>
      <c r="G6" s="81">
        <v>339</v>
      </c>
      <c r="H6" s="91">
        <v>84</v>
      </c>
      <c r="I6" s="92">
        <v>1</v>
      </c>
      <c r="J6" s="145">
        <f>H6+I6</f>
        <v>85</v>
      </c>
      <c r="K6" s="82">
        <f>IFERROR(J6/G6,"-")</f>
        <v>0.25073746312684</v>
      </c>
      <c r="L6" s="81">
        <v>9</v>
      </c>
      <c r="M6" s="81">
        <v>12</v>
      </c>
      <c r="N6" s="82">
        <f>IFERROR(L6/J6,"-")</f>
        <v>0.10588235294118</v>
      </c>
      <c r="O6" s="83">
        <f>IFERROR(D6/J6,"-")</f>
        <v>3529.4117647059</v>
      </c>
      <c r="P6" s="84">
        <v>8</v>
      </c>
      <c r="Q6" s="82">
        <f>IFERROR(P6/J6,"-")</f>
        <v>0.094117647058824</v>
      </c>
      <c r="R6" s="200">
        <v>1179700</v>
      </c>
      <c r="S6" s="201">
        <f>IFERROR(R6/J6,"-")</f>
        <v>13878.823529412</v>
      </c>
      <c r="T6" s="201">
        <f>IFERROR(R6/P6,"-")</f>
        <v>147462.5</v>
      </c>
      <c r="U6" s="195">
        <f>IFERROR(R6-D6,"-")</f>
        <v>879700</v>
      </c>
      <c r="V6" s="85">
        <f>R6/D6</f>
        <v>3.9323333333333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300000</v>
      </c>
      <c r="E9" s="41">
        <f>SUM(E6:E7)</f>
        <v>294</v>
      </c>
      <c r="F9" s="41">
        <f>SUM(F6:F7)</f>
        <v>104</v>
      </c>
      <c r="G9" s="41">
        <f>SUM(G6:G7)</f>
        <v>339</v>
      </c>
      <c r="H9" s="41">
        <f>SUM(H6:H7)</f>
        <v>84</v>
      </c>
      <c r="I9" s="41">
        <f>SUM(I6:I7)</f>
        <v>1</v>
      </c>
      <c r="J9" s="41">
        <f>SUM(J6:J7)</f>
        <v>85</v>
      </c>
      <c r="K9" s="42">
        <f>IFERROR(J9/G9,"-")</f>
        <v>0.25073746312684</v>
      </c>
      <c r="L9" s="78">
        <f>SUM(L6:L7)</f>
        <v>9</v>
      </c>
      <c r="M9" s="78">
        <f>SUM(M6:M7)</f>
        <v>12</v>
      </c>
      <c r="N9" s="42">
        <f>IFERROR(L9/J9,"-")</f>
        <v>0.10588235294118</v>
      </c>
      <c r="O9" s="43">
        <f>IFERROR(D9/J9,"-")</f>
        <v>3529.4117647059</v>
      </c>
      <c r="P9" s="44">
        <f>SUM(P6:P7)</f>
        <v>8</v>
      </c>
      <c r="Q9" s="42">
        <f>IFERROR(P9/J9,"-")</f>
        <v>0.094117647058824</v>
      </c>
      <c r="R9" s="45">
        <f>SUM(R6:R7)</f>
        <v>1179700</v>
      </c>
      <c r="S9" s="45">
        <f>IFERROR(R9/J9,"-")</f>
        <v>13878.823529412</v>
      </c>
      <c r="T9" s="45">
        <f>IFERROR(R9/P9,"-")</f>
        <v>147462.5</v>
      </c>
      <c r="U9" s="46">
        <f>SUM(U6:U7)</f>
        <v>879700</v>
      </c>
      <c r="V9" s="47">
        <f>IFERROR(R9/D9,"-")</f>
        <v>3.9323333333333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11.482666666667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33</v>
      </c>
      <c r="L6" s="81">
        <v>0</v>
      </c>
      <c r="M6" s="81">
        <v>124</v>
      </c>
      <c r="N6" s="91">
        <v>16</v>
      </c>
      <c r="O6" s="92">
        <v>0</v>
      </c>
      <c r="P6" s="93">
        <f>N6+O6</f>
        <v>16</v>
      </c>
      <c r="Q6" s="82">
        <f>IFERROR(P6/M6,"-")</f>
        <v>0.12903225806452</v>
      </c>
      <c r="R6" s="81">
        <v>5</v>
      </c>
      <c r="S6" s="81">
        <v>2</v>
      </c>
      <c r="T6" s="82">
        <f>IFERROR(S6/(O6+P6),"-")</f>
        <v>0.125</v>
      </c>
      <c r="U6" s="182">
        <f>IFERROR(J6/SUM(P6:P7),"-")</f>
        <v>3125</v>
      </c>
      <c r="V6" s="84">
        <v>3</v>
      </c>
      <c r="W6" s="82">
        <f>IF(P6=0,"-",V6/P6)</f>
        <v>0.1875</v>
      </c>
      <c r="X6" s="186">
        <v>606200</v>
      </c>
      <c r="Y6" s="187">
        <f>IFERROR(X6/P6,"-")</f>
        <v>37887.5</v>
      </c>
      <c r="Z6" s="187">
        <f>IFERROR(X6/V6,"-")</f>
        <v>202066.66666667</v>
      </c>
      <c r="AA6" s="188">
        <f>SUM(X6:X7)-SUM(J6:J7)</f>
        <v>786200</v>
      </c>
      <c r="AB6" s="85">
        <f>SUM(X6:X7)/SUM(J6:J7)</f>
        <v>11.482666666667</v>
      </c>
      <c r="AC6" s="79"/>
      <c r="AD6" s="94">
        <v>3</v>
      </c>
      <c r="AE6" s="95">
        <f>IF(P6=0,"",IF(AD6=0,"",(AD6/P6)))</f>
        <v>0.1875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0.375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833.33333333333</v>
      </c>
      <c r="AS6" s="105">
        <v>1</v>
      </c>
      <c r="AT6" s="105"/>
      <c r="AU6" s="105"/>
      <c r="AV6" s="106">
        <v>3</v>
      </c>
      <c r="AW6" s="107">
        <f>IF(P6=0,"",IF(AV6=0,"",(AV6/P6)))</f>
        <v>0.1875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0.125</v>
      </c>
      <c r="BG6" s="112">
        <v>1</v>
      </c>
      <c r="BH6" s="114">
        <f>IFERROR(BG6/BE6,"-")</f>
        <v>0.5</v>
      </c>
      <c r="BI6" s="115">
        <v>1200</v>
      </c>
      <c r="BJ6" s="116">
        <f>IFERROR(BI6/BE6,"-")</f>
        <v>600</v>
      </c>
      <c r="BK6" s="117">
        <v>1</v>
      </c>
      <c r="BL6" s="117"/>
      <c r="BM6" s="117"/>
      <c r="BN6" s="119">
        <v>1</v>
      </c>
      <c r="BO6" s="120">
        <f>IF(P6=0,"",IF(BN6=0,"",(BN6/P6)))</f>
        <v>0.0625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0.0625</v>
      </c>
      <c r="BY6" s="128">
        <v>1</v>
      </c>
      <c r="BZ6" s="129">
        <f>IFERROR(BY6/BW6,"-")</f>
        <v>1</v>
      </c>
      <c r="CA6" s="130">
        <v>620000</v>
      </c>
      <c r="CB6" s="131">
        <f>IFERROR(CA6/BW6,"-")</f>
        <v>620000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606200</v>
      </c>
      <c r="CQ6" s="141">
        <v>620000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86</v>
      </c>
      <c r="L7" s="81">
        <v>32</v>
      </c>
      <c r="M7" s="81">
        <v>32</v>
      </c>
      <c r="N7" s="91">
        <v>8</v>
      </c>
      <c r="O7" s="92">
        <v>0</v>
      </c>
      <c r="P7" s="93">
        <f>N7+O7</f>
        <v>8</v>
      </c>
      <c r="Q7" s="82">
        <f>IFERROR(P7/M7,"-")</f>
        <v>0.25</v>
      </c>
      <c r="R7" s="81">
        <v>0</v>
      </c>
      <c r="S7" s="81">
        <v>1</v>
      </c>
      <c r="T7" s="82">
        <f>IFERROR(S7/(O7+P7),"-")</f>
        <v>0.125</v>
      </c>
      <c r="U7" s="182"/>
      <c r="V7" s="84">
        <v>0</v>
      </c>
      <c r="W7" s="82">
        <f>IF(P7=0,"-",V7/P7)</f>
        <v>0</v>
      </c>
      <c r="X7" s="186">
        <v>255000</v>
      </c>
      <c r="Y7" s="187">
        <f>IFERROR(X7/P7,"-")</f>
        <v>31875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6</v>
      </c>
      <c r="BO7" s="120">
        <f>IF(P7=0,"",IF(BN7=0,"",(BN7/P7)))</f>
        <v>0.75</v>
      </c>
      <c r="BP7" s="121">
        <v>1</v>
      </c>
      <c r="BQ7" s="122">
        <f>IFERROR(BP7/BN7,"-")</f>
        <v>0.16666666666667</v>
      </c>
      <c r="BR7" s="123">
        <v>320000</v>
      </c>
      <c r="BS7" s="124">
        <f>IFERROR(BR7/BN7,"-")</f>
        <v>53333.333333333</v>
      </c>
      <c r="BT7" s="125"/>
      <c r="BU7" s="125"/>
      <c r="BV7" s="125">
        <v>1</v>
      </c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255000</v>
      </c>
      <c r="CQ7" s="141">
        <v>320000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4</v>
      </c>
      <c r="L8" s="81">
        <v>0</v>
      </c>
      <c r="M8" s="81">
        <v>6</v>
      </c>
      <c r="N8" s="91">
        <v>2</v>
      </c>
      <c r="O8" s="92">
        <v>0</v>
      </c>
      <c r="P8" s="93">
        <f>N8+O8</f>
        <v>2</v>
      </c>
      <c r="Q8" s="82">
        <f>IFERROR(P8/M8,"-")</f>
        <v>0.33333333333333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11250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-45000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11</v>
      </c>
      <c r="L9" s="81">
        <v>9</v>
      </c>
      <c r="M9" s="81">
        <v>17</v>
      </c>
      <c r="N9" s="91">
        <v>1</v>
      </c>
      <c r="O9" s="92">
        <v>1</v>
      </c>
      <c r="P9" s="93">
        <f>N9+O9</f>
        <v>2</v>
      </c>
      <c r="Q9" s="82">
        <f>IFERROR(P9/M9,"-")</f>
        <v>0.11764705882353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2.9857142857143</v>
      </c>
      <c r="B10" s="203" t="s">
        <v>76</v>
      </c>
      <c r="C10" s="203" t="s">
        <v>70</v>
      </c>
      <c r="D10" s="203" t="s">
        <v>77</v>
      </c>
      <c r="E10" s="203"/>
      <c r="F10" s="203" t="s">
        <v>63</v>
      </c>
      <c r="G10" s="203" t="s">
        <v>78</v>
      </c>
      <c r="H10" s="90" t="s">
        <v>79</v>
      </c>
      <c r="I10" s="90" t="s">
        <v>80</v>
      </c>
      <c r="J10" s="188">
        <v>105000</v>
      </c>
      <c r="K10" s="81">
        <v>45</v>
      </c>
      <c r="L10" s="81">
        <v>0</v>
      </c>
      <c r="M10" s="81">
        <v>103</v>
      </c>
      <c r="N10" s="91">
        <v>22</v>
      </c>
      <c r="O10" s="92">
        <v>0</v>
      </c>
      <c r="P10" s="93">
        <f>N10+O10</f>
        <v>22</v>
      </c>
      <c r="Q10" s="82">
        <f>IFERROR(P10/M10,"-")</f>
        <v>0.21359223300971</v>
      </c>
      <c r="R10" s="81">
        <v>2</v>
      </c>
      <c r="S10" s="81">
        <v>7</v>
      </c>
      <c r="T10" s="82">
        <f>IFERROR(S10/(O10+P10),"-")</f>
        <v>0.31818181818182</v>
      </c>
      <c r="U10" s="182">
        <f>IFERROR(J10/SUM(P10:P11),"-")</f>
        <v>3387.0967741935</v>
      </c>
      <c r="V10" s="84">
        <v>4</v>
      </c>
      <c r="W10" s="82">
        <f>IF(P10=0,"-",V10/P10)</f>
        <v>0.18181818181818</v>
      </c>
      <c r="X10" s="186">
        <v>313500</v>
      </c>
      <c r="Y10" s="187">
        <f>IFERROR(X10/P10,"-")</f>
        <v>14250</v>
      </c>
      <c r="Z10" s="187">
        <f>IFERROR(X10/V10,"-")</f>
        <v>78375</v>
      </c>
      <c r="AA10" s="188">
        <f>SUM(X10:X11)-SUM(J10:J11)</f>
        <v>208500</v>
      </c>
      <c r="AB10" s="85">
        <f>SUM(X10:X11)/SUM(J10:J11)</f>
        <v>2.9857142857143</v>
      </c>
      <c r="AC10" s="79"/>
      <c r="AD10" s="94">
        <v>2</v>
      </c>
      <c r="AE10" s="95">
        <f>IF(P10=0,"",IF(AD10=0,"",(AD10/P10)))</f>
        <v>0.090909090909091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6</v>
      </c>
      <c r="AN10" s="101">
        <f>IF(P10=0,"",IF(AM10=0,"",(AM10/P10)))</f>
        <v>0.27272727272727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0.090909090909091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0.13636363636364</v>
      </c>
      <c r="BG10" s="112">
        <v>1</v>
      </c>
      <c r="BH10" s="114">
        <f>IFERROR(BG10/BE10,"-")</f>
        <v>0.33333333333333</v>
      </c>
      <c r="BI10" s="115">
        <v>3000</v>
      </c>
      <c r="BJ10" s="116">
        <f>IFERROR(BI10/BE10,"-")</f>
        <v>1000</v>
      </c>
      <c r="BK10" s="117">
        <v>1</v>
      </c>
      <c r="BL10" s="117"/>
      <c r="BM10" s="117"/>
      <c r="BN10" s="119">
        <v>5</v>
      </c>
      <c r="BO10" s="120">
        <f>IF(P10=0,"",IF(BN10=0,"",(BN10/P10)))</f>
        <v>0.22727272727273</v>
      </c>
      <c r="BP10" s="121">
        <v>2</v>
      </c>
      <c r="BQ10" s="122">
        <f>IFERROR(BP10/BN10,"-")</f>
        <v>0.4</v>
      </c>
      <c r="BR10" s="123">
        <v>19000</v>
      </c>
      <c r="BS10" s="124">
        <f>IFERROR(BR10/BN10,"-")</f>
        <v>3800</v>
      </c>
      <c r="BT10" s="125">
        <v>1</v>
      </c>
      <c r="BU10" s="125"/>
      <c r="BV10" s="125">
        <v>1</v>
      </c>
      <c r="BW10" s="126">
        <v>4</v>
      </c>
      <c r="BX10" s="127">
        <f>IF(P10=0,"",IF(BW10=0,"",(BW10/P10)))</f>
        <v>0.18181818181818</v>
      </c>
      <c r="BY10" s="128">
        <v>3</v>
      </c>
      <c r="BZ10" s="129">
        <f>IFERROR(BY10/BW10,"-")</f>
        <v>0.75</v>
      </c>
      <c r="CA10" s="130">
        <v>724500</v>
      </c>
      <c r="CB10" s="131">
        <f>IFERROR(CA10/BW10,"-")</f>
        <v>181125</v>
      </c>
      <c r="CC10" s="132"/>
      <c r="CD10" s="132"/>
      <c r="CE10" s="132">
        <v>3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313500</v>
      </c>
      <c r="CQ10" s="141">
        <v>595500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67</v>
      </c>
      <c r="L11" s="81">
        <v>37</v>
      </c>
      <c r="M11" s="81">
        <v>41</v>
      </c>
      <c r="N11" s="91">
        <v>9</v>
      </c>
      <c r="O11" s="92">
        <v>0</v>
      </c>
      <c r="P11" s="93">
        <f>N11+O11</f>
        <v>9</v>
      </c>
      <c r="Q11" s="82">
        <f>IFERROR(P11/M11,"-")</f>
        <v>0.21951219512195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>
        <v>1</v>
      </c>
      <c r="AE11" s="95">
        <f>IF(P11=0,"",IF(AD11=0,"",(AD11/P11)))</f>
        <v>0.11111111111111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0.11111111111111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0.22222222222222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0.11111111111111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0.066666666666667</v>
      </c>
      <c r="B12" s="203" t="s">
        <v>82</v>
      </c>
      <c r="C12" s="203" t="s">
        <v>61</v>
      </c>
      <c r="D12" s="203" t="s">
        <v>83</v>
      </c>
      <c r="E12" s="203"/>
      <c r="F12" s="203" t="s">
        <v>84</v>
      </c>
      <c r="G12" s="203" t="s">
        <v>85</v>
      </c>
      <c r="H12" s="90" t="s">
        <v>65</v>
      </c>
      <c r="I12" s="90" t="s">
        <v>86</v>
      </c>
      <c r="J12" s="188">
        <v>75000</v>
      </c>
      <c r="K12" s="81">
        <v>0</v>
      </c>
      <c r="L12" s="81">
        <v>0</v>
      </c>
      <c r="M12" s="81">
        <v>0</v>
      </c>
      <c r="N12" s="91">
        <v>21</v>
      </c>
      <c r="O12" s="92">
        <v>0</v>
      </c>
      <c r="P12" s="93">
        <f>N12+O12</f>
        <v>21</v>
      </c>
      <c r="Q12" s="82" t="str">
        <f>IFERROR(P12/M12,"-")</f>
        <v>-</v>
      </c>
      <c r="R12" s="81">
        <v>0</v>
      </c>
      <c r="S12" s="81">
        <v>2</v>
      </c>
      <c r="T12" s="82">
        <f>IFERROR(S12/(O12+P12),"-")</f>
        <v>0.095238095238095</v>
      </c>
      <c r="U12" s="182">
        <f>IFERROR(J12/SUM(P12:P13),"-")</f>
        <v>2884.6153846154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-70000</v>
      </c>
      <c r="AB12" s="85">
        <f>SUM(X12:X13)/SUM(J12:J13)</f>
        <v>0.066666666666667</v>
      </c>
      <c r="AC12" s="79"/>
      <c r="AD12" s="94">
        <v>4</v>
      </c>
      <c r="AE12" s="95">
        <f>IF(P12=0,"",IF(AD12=0,"",(AD12/P12)))</f>
        <v>0.19047619047619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9</v>
      </c>
      <c r="AN12" s="101">
        <f>IF(P12=0,"",IF(AM12=0,"",(AM12/P12)))</f>
        <v>0.42857142857143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0.047619047619048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0.047619047619048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0.23809523809524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0.047619047619048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48</v>
      </c>
      <c r="L13" s="81">
        <v>26</v>
      </c>
      <c r="M13" s="81">
        <v>16</v>
      </c>
      <c r="N13" s="91">
        <v>5</v>
      </c>
      <c r="O13" s="92">
        <v>0</v>
      </c>
      <c r="P13" s="93">
        <f>N13+O13</f>
        <v>5</v>
      </c>
      <c r="Q13" s="82">
        <f>IFERROR(P13/M13,"-")</f>
        <v>0.3125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0.2</v>
      </c>
      <c r="X13" s="186">
        <v>5000</v>
      </c>
      <c r="Y13" s="187">
        <f>IFERROR(X13/P13,"-")</f>
        <v>1000</v>
      </c>
      <c r="Z13" s="187">
        <f>IFERROR(X13/V13,"-")</f>
        <v>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3</v>
      </c>
      <c r="BO13" s="120">
        <f>IF(P13=0,"",IF(BN13=0,"",(BN13/P13)))</f>
        <v>0.6</v>
      </c>
      <c r="BP13" s="121">
        <v>1</v>
      </c>
      <c r="BQ13" s="122">
        <f>IFERROR(BP13/BN13,"-")</f>
        <v>0.33333333333333</v>
      </c>
      <c r="BR13" s="123">
        <v>5000</v>
      </c>
      <c r="BS13" s="124">
        <f>IFERROR(BR13/BN13,"-")</f>
        <v>1666.6666666667</v>
      </c>
      <c r="BT13" s="125">
        <v>1</v>
      </c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3.9323333333333</v>
      </c>
      <c r="B16" s="39"/>
      <c r="C16" s="39"/>
      <c r="D16" s="39"/>
      <c r="E16" s="39"/>
      <c r="F16" s="39"/>
      <c r="G16" s="40" t="s">
        <v>88</v>
      </c>
      <c r="H16" s="40"/>
      <c r="I16" s="40"/>
      <c r="J16" s="190">
        <f>SUM(J6:J15)</f>
        <v>300000</v>
      </c>
      <c r="K16" s="41">
        <f>SUM(K6:K15)</f>
        <v>294</v>
      </c>
      <c r="L16" s="41">
        <f>SUM(L6:L15)</f>
        <v>104</v>
      </c>
      <c r="M16" s="41">
        <f>SUM(M6:M15)</f>
        <v>339</v>
      </c>
      <c r="N16" s="41">
        <f>SUM(N6:N15)</f>
        <v>84</v>
      </c>
      <c r="O16" s="41">
        <f>SUM(O6:O15)</f>
        <v>1</v>
      </c>
      <c r="P16" s="41">
        <f>SUM(P6:P15)</f>
        <v>85</v>
      </c>
      <c r="Q16" s="42">
        <f>IFERROR(P16/M16,"-")</f>
        <v>0.25073746312684</v>
      </c>
      <c r="R16" s="78">
        <f>SUM(R6:R15)</f>
        <v>9</v>
      </c>
      <c r="S16" s="78">
        <f>SUM(S6:S15)</f>
        <v>12</v>
      </c>
      <c r="T16" s="42">
        <f>IFERROR(R16/P16,"-")</f>
        <v>0.10588235294118</v>
      </c>
      <c r="U16" s="184">
        <f>IFERROR(J16/P16,"-")</f>
        <v>3529.4117647059</v>
      </c>
      <c r="V16" s="44">
        <f>SUM(V6:V15)</f>
        <v>8</v>
      </c>
      <c r="W16" s="42">
        <f>IFERROR(V16/P16,"-")</f>
        <v>0.094117647058824</v>
      </c>
      <c r="X16" s="190">
        <f>SUM(X6:X15)</f>
        <v>1179700</v>
      </c>
      <c r="Y16" s="190">
        <f>IFERROR(X16/P16,"-")</f>
        <v>13878.823529412</v>
      </c>
      <c r="Z16" s="190">
        <f>IFERROR(X16/V16,"-")</f>
        <v>147462.5</v>
      </c>
      <c r="AA16" s="190">
        <f>X16-J16</f>
        <v>879700</v>
      </c>
      <c r="AB16" s="47">
        <f>X16/J16</f>
        <v>3.9323333333333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