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<sst xmlns="http://schemas.openxmlformats.org/spreadsheetml/2006/main" uniqueCount="100">
  <si>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</si>
  <si>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</si>
  <si>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</si>
  <si>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</si>
  <si>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</si>
  <si>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</si>
  <si>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</si>
  <si>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</si>
  <si>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</si>
  <si>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</si>
  <si>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</si>
  <si>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</si>
  <si>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</si>
  <si>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</si>
  <si>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</si>
  <si>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</si>
  <si>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</si>
  <si>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</si>
  <si>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</si>
  <si>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</si>
  <si>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</si>
  <si>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</si>
  <si>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</si>
  <si>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</si>
  <si>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</si>
  <si>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</si>
  <si>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</si>
  <si>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</si>
  <si>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</si>
  <si>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</si>
  <si>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</si>
  <si>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</si>
  <si>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</si>
  <si>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</si>
  <si>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</si>
  <si>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</si>
  <si>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</si>
  <si>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</si>
  <si>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</si>
  <si>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</si>
  <si>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</si>
  <si>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</si>
  <si>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</si>
  <si>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</si>
  <si>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</si>
  <si>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</si>
  <si>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</si>
  <si>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</si>
  <si>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</si>
  <si>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</si>
  <si>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</si>
  <si>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</si>
  <si>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</si>
  <si>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</si>
  <si>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</si>
  <si>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</si>
  <si>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</si>
  <si>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</si>
  <si>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</si>
  <si>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</si>
  <si>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</si>
  <si>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ad856</t>
  </si>
  <si>
    <t>日本文芸社</t>
  </si>
  <si>
    <t>2Pスポーツ新聞_v01_ヘスティア(高宮菜々子さん)</t>
  </si>
  <si>
    <t>line</t>
  </si>
  <si>
    <t>週刊漫画ゴラク.1W金</t>
  </si>
  <si>
    <t>1C2P</t>
  </si>
  <si>
    <t>5月10日(金)</t>
  </si>
  <si>
    <t>ad857</t>
  </si>
  <si>
    <t>空電</t>
  </si>
  <si>
    <t>ln_adn047</t>
  </si>
  <si>
    <t>徳間書店</t>
  </si>
  <si>
    <t>DVD漫画きよし_袋裏用セリフアレンジ_LINE版</t>
  </si>
  <si>
    <t>アサヒ芸能.2W火</t>
  </si>
  <si>
    <t>DVD袋裏4C</t>
  </si>
  <si>
    <t>5月14日(火)</t>
  </si>
  <si>
    <t>ad858</t>
  </si>
  <si>
    <t>ln_adn048</t>
  </si>
  <si>
    <t>文友舎</t>
  </si>
  <si>
    <t>5P風俗ヘスティア(高宮菜々子さん)_LINE版</t>
  </si>
  <si>
    <t>EXCITING MAX! DELUXE</t>
  </si>
  <si>
    <t>1C5P</t>
  </si>
  <si>
    <t>5月30日(木)</t>
  </si>
  <si>
    <t>ad859</t>
  </si>
  <si>
    <t>ad860</t>
  </si>
  <si>
    <t>大洋図書</t>
  </si>
  <si>
    <t>5P風俗ヘスティア(高宮菜々子さん)</t>
  </si>
  <si>
    <t>実話ナックルズ ウルトラ</t>
  </si>
  <si>
    <t>ad861</t>
  </si>
  <si>
    <t>雑誌 TOTAL</t>
  </si>
  <si>
    <t>●DVD 広告</t>
  </si>
  <si>
    <t>ln_adn046</t>
  </si>
  <si>
    <t>DVD漫画きよし(LINE版)</t>
  </si>
  <si>
    <t>毎月売</t>
  </si>
  <si>
    <t>lp07</t>
  </si>
  <si>
    <t>EXCITING MAX!SPECIAL</t>
  </si>
  <si>
    <t>DVD袋裏1C+コンテンツ枠</t>
  </si>
  <si>
    <t>5月11日(土)</t>
  </si>
  <si>
    <t>pa631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</si>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</sst>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</v>
      </c>
      <c r="D6" s="195">
        <v>340000</v>
      </c>
      <c r="E6" s="81">
        <v>354</v>
      </c>
      <c r="F6" s="81">
        <v>103</v>
      </c>
      <c r="G6" s="81">
        <v>184</v>
      </c>
      <c r="H6" s="91">
        <v>85</v>
      </c>
      <c r="I6" s="92">
        <v>0</v>
      </c>
      <c r="J6" s="145">
        <f>H6+I6</f>
        <v>85</v>
      </c>
      <c r="K6" s="82">
        <f>IFERROR(J6/G6,"-")</f>
        <v>0.46195652173913</v>
      </c>
      <c r="L6" s="81">
        <v>11</v>
      </c>
      <c r="M6" s="81">
        <v>13</v>
      </c>
      <c r="N6" s="82">
        <f>IFERROR(L6/J6,"-")</f>
        <v>0.12941176470588</v>
      </c>
      <c r="O6" s="83">
        <f>IFERROR(D6/J6,"-")</f>
        <v>4000</v>
      </c>
      <c r="P6" s="84">
        <v>11</v>
      </c>
      <c r="Q6" s="82">
        <f>IFERROR(P6/J6,"-")</f>
        <v>0.12941176470588</v>
      </c>
      <c r="R6" s="200">
        <v>1738000</v>
      </c>
      <c r="S6" s="201">
        <f>IFERROR(R6/J6,"-")</f>
        <v>20447.058823529</v>
      </c>
      <c r="T6" s="201">
        <f>IFERROR(R6/P6,"-")</f>
        <v>158000</v>
      </c>
      <c r="U6" s="195">
        <f>IFERROR(R6-D6,"-")</f>
        <v>1398000</v>
      </c>
      <c r="V6" s="85">
        <f>R6/D6</f>
        <v>5.1117647058824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155</v>
      </c>
      <c r="F7" s="81">
        <v>105</v>
      </c>
      <c r="G7" s="81">
        <v>56</v>
      </c>
      <c r="H7" s="91">
        <v>56</v>
      </c>
      <c r="I7" s="92">
        <v>1</v>
      </c>
      <c r="J7" s="145">
        <f>H7+I7</f>
        <v>57</v>
      </c>
      <c r="K7" s="82">
        <f>IFERROR(J7/G7,"-")</f>
        <v>1.0178571428571</v>
      </c>
      <c r="L7" s="81">
        <v>5</v>
      </c>
      <c r="M7" s="81">
        <v>10</v>
      </c>
      <c r="N7" s="82">
        <f>IFERROR(L7/J7,"-")</f>
        <v>0.087719298245614</v>
      </c>
      <c r="O7" s="83">
        <f>IFERROR(D7/J7,"-")</f>
        <v>2192.9824561404</v>
      </c>
      <c r="P7" s="84">
        <v>3</v>
      </c>
      <c r="Q7" s="82">
        <f>IFERROR(P7/J7,"-")</f>
        <v>0.052631578947368</v>
      </c>
      <c r="R7" s="200">
        <v>217000</v>
      </c>
      <c r="S7" s="201">
        <f>IFERROR(R7/J7,"-")</f>
        <v>3807.0175438596</v>
      </c>
      <c r="T7" s="201">
        <f>IFERROR(R7/P7,"-")</f>
        <v>72333.333333333</v>
      </c>
      <c r="U7" s="195">
        <f>IFERROR(R7-D7,"-")</f>
        <v>92000</v>
      </c>
      <c r="V7" s="85">
        <f>R7/D7</f>
        <v>1.736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465000</v>
      </c>
      <c r="E10" s="41">
        <f>SUM(E6:E8)</f>
        <v>509</v>
      </c>
      <c r="F10" s="41">
        <f>SUM(F6:F8)</f>
        <v>208</v>
      </c>
      <c r="G10" s="41">
        <f>SUM(G6:G8)</f>
        <v>240</v>
      </c>
      <c r="H10" s="41">
        <f>SUM(H6:H8)</f>
        <v>141</v>
      </c>
      <c r="I10" s="41">
        <f>SUM(I6:I8)</f>
        <v>1</v>
      </c>
      <c r="J10" s="41">
        <f>SUM(J6:J8)</f>
        <v>142</v>
      </c>
      <c r="K10" s="42">
        <f>IFERROR(J10/G10,"-")</f>
        <v>0.59166666666667</v>
      </c>
      <c r="L10" s="78">
        <f>SUM(L6:L8)</f>
        <v>16</v>
      </c>
      <c r="M10" s="78">
        <f>SUM(M6:M8)</f>
        <v>23</v>
      </c>
      <c r="N10" s="42">
        <f>IFERROR(L10/J10,"-")</f>
        <v>0.11267605633803</v>
      </c>
      <c r="O10" s="43">
        <f>IFERROR(D10/J10,"-")</f>
        <v>3274.6478873239</v>
      </c>
      <c r="P10" s="44">
        <f>SUM(P6:P8)</f>
        <v>14</v>
      </c>
      <c r="Q10" s="42">
        <f>IFERROR(P10/J10,"-")</f>
        <v>0.098591549295775</v>
      </c>
      <c r="R10" s="45">
        <f>SUM(R6:R8)</f>
        <v>1955000</v>
      </c>
      <c r="S10" s="45">
        <f>IFERROR(R10/J10,"-")</f>
        <v>13767.605633803</v>
      </c>
      <c r="T10" s="45">
        <f>IFERROR(R10/P10,"-")</f>
        <v>139642.85714286</v>
      </c>
      <c r="U10" s="46">
        <f>SUM(U6:U8)</f>
        <v>1490000</v>
      </c>
      <c r="V10" s="47">
        <f>IFERROR(R10/D10,"-")</f>
        <v>4.2043010752688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1.12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>
        <v>10</v>
      </c>
      <c r="L6" s="81">
        <v>0</v>
      </c>
      <c r="M6" s="81">
        <v>26</v>
      </c>
      <c r="N6" s="91">
        <v>5</v>
      </c>
      <c r="O6" s="92">
        <v>0</v>
      </c>
      <c r="P6" s="93">
        <f>N6+O6</f>
        <v>5</v>
      </c>
      <c r="Q6" s="82">
        <f>IFERROR(P6/M6,"-")</f>
        <v>0.19230769230769</v>
      </c>
      <c r="R6" s="81">
        <v>1</v>
      </c>
      <c r="S6" s="81">
        <v>2</v>
      </c>
      <c r="T6" s="82">
        <f>IFERROR(S6/(O6+P6),"-")</f>
        <v>0.4</v>
      </c>
      <c r="U6" s="182">
        <f>IFERROR(J6/SUM(P6:P7),"-")</f>
        <v>20833.333333333</v>
      </c>
      <c r="V6" s="84">
        <v>1</v>
      </c>
      <c r="W6" s="82">
        <f>IF(P6=0,"-",V6/P6)</f>
        <v>0.2</v>
      </c>
      <c r="X6" s="186">
        <v>10000</v>
      </c>
      <c r="Y6" s="187">
        <f>IFERROR(X6/P6,"-")</f>
        <v>2000</v>
      </c>
      <c r="Z6" s="187">
        <f>IFERROR(X6/V6,"-")</f>
        <v>10000</v>
      </c>
      <c r="AA6" s="188">
        <f>SUM(X6:X7)-SUM(J6:J7)</f>
        <v>15000</v>
      </c>
      <c r="AB6" s="85">
        <f>SUM(X6:X7)/SUM(J6:J7)</f>
        <v>1.12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0.2</v>
      </c>
      <c r="AX6" s="106">
        <v>1</v>
      </c>
      <c r="AY6" s="108">
        <f>IFERROR(AX6/AV6,"-")</f>
        <v>1</v>
      </c>
      <c r="AZ6" s="109">
        <v>10000</v>
      </c>
      <c r="BA6" s="110">
        <f>IFERROR(AZ6/AV6,"-")</f>
        <v>10000</v>
      </c>
      <c r="BB6" s="111"/>
      <c r="BC6" s="111">
        <v>1</v>
      </c>
      <c r="BD6" s="111"/>
      <c r="BE6" s="112">
        <v>2</v>
      </c>
      <c r="BF6" s="113">
        <f>IF(P6=0,"",IF(BE6=0,"",(BE6/P6)))</f>
        <v>0.4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1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10000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20</v>
      </c>
      <c r="L7" s="81">
        <v>15</v>
      </c>
      <c r="M7" s="81">
        <v>2</v>
      </c>
      <c r="N7" s="91">
        <v>1</v>
      </c>
      <c r="O7" s="92">
        <v>0</v>
      </c>
      <c r="P7" s="93">
        <f>N7+O7</f>
        <v>1</v>
      </c>
      <c r="Q7" s="82">
        <f>IFERROR(P7/M7,"-")</f>
        <v>0.5</v>
      </c>
      <c r="R7" s="81">
        <v>1</v>
      </c>
      <c r="S7" s="81">
        <v>0</v>
      </c>
      <c r="T7" s="82">
        <f>IFERROR(S7/(O7+P7),"-")</f>
        <v>0</v>
      </c>
      <c r="U7" s="182"/>
      <c r="V7" s="84">
        <v>1</v>
      </c>
      <c r="W7" s="82">
        <f>IF(P7=0,"-",V7/P7)</f>
        <v>1</v>
      </c>
      <c r="X7" s="186">
        <v>130000</v>
      </c>
      <c r="Y7" s="187">
        <f>IFERROR(X7/P7,"-")</f>
        <v>130000</v>
      </c>
      <c r="Z7" s="187">
        <f>IFERROR(X7/V7,"-")</f>
        <v>130000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1</v>
      </c>
      <c r="BX7" s="127">
        <f>IF(P7=0,"",IF(BW7=0,"",(BW7/P7)))</f>
        <v>1</v>
      </c>
      <c r="BY7" s="128">
        <v>1</v>
      </c>
      <c r="BZ7" s="129">
        <f>IFERROR(BY7/BW7,"-")</f>
        <v>1</v>
      </c>
      <c r="CA7" s="130">
        <v>130000</v>
      </c>
      <c r="CB7" s="131">
        <f>IFERROR(CA7/BW7,"-")</f>
        <v>130000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130000</v>
      </c>
      <c r="CQ7" s="141">
        <v>130000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75000</v>
      </c>
      <c r="K8" s="81">
        <v>0</v>
      </c>
      <c r="L8" s="81">
        <v>0</v>
      </c>
      <c r="M8" s="81">
        <v>0</v>
      </c>
      <c r="N8" s="91">
        <v>11</v>
      </c>
      <c r="O8" s="92">
        <v>0</v>
      </c>
      <c r="P8" s="93">
        <f>N8+O8</f>
        <v>11</v>
      </c>
      <c r="Q8" s="82" t="str">
        <f>IFERROR(P8/M8,"-")</f>
        <v>-</v>
      </c>
      <c r="R8" s="81">
        <v>0</v>
      </c>
      <c r="S8" s="81">
        <v>1</v>
      </c>
      <c r="T8" s="82">
        <f>IFERROR(S8/(O8+P8),"-")</f>
        <v>0.090909090909091</v>
      </c>
      <c r="U8" s="182">
        <f>IFERROR(J8/SUM(P8:P9),"-")</f>
        <v>5769.2307692308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-75000</v>
      </c>
      <c r="AB8" s="85">
        <f>SUM(X8:X9)/SUM(J8:J9)</f>
        <v>0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7</v>
      </c>
      <c r="AN8" s="101">
        <f>IF(P8=0,"",IF(AM8=0,"",(AM8/P8)))</f>
        <v>0.63636363636364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0.090909090909091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2</v>
      </c>
      <c r="BO8" s="120">
        <f>IF(P8=0,"",IF(BN8=0,"",(BN8/P8)))</f>
        <v>0.18181818181818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0.090909090909091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17</v>
      </c>
      <c r="L9" s="81">
        <v>13</v>
      </c>
      <c r="M9" s="81">
        <v>3</v>
      </c>
      <c r="N9" s="91">
        <v>2</v>
      </c>
      <c r="O9" s="92">
        <v>0</v>
      </c>
      <c r="P9" s="93">
        <f>N9+O9</f>
        <v>2</v>
      </c>
      <c r="Q9" s="82">
        <f>IFERROR(P9/M9,"-")</f>
        <v>0.66666666666667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>
        <v>1</v>
      </c>
      <c r="CG9" s="134">
        <f>IF(P9=0,"",IF(CF9=0,"",(CF9/P9)))</f>
        <v>0.5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23.107692307692</v>
      </c>
      <c r="B10" s="203" t="s">
        <v>77</v>
      </c>
      <c r="C10" s="203" t="s">
        <v>78</v>
      </c>
      <c r="D10" s="203" t="s">
        <v>79</v>
      </c>
      <c r="E10" s="203"/>
      <c r="F10" s="203" t="s">
        <v>64</v>
      </c>
      <c r="G10" s="203" t="s">
        <v>80</v>
      </c>
      <c r="H10" s="90" t="s">
        <v>81</v>
      </c>
      <c r="I10" s="90" t="s">
        <v>82</v>
      </c>
      <c r="J10" s="188">
        <v>65000</v>
      </c>
      <c r="K10" s="81">
        <v>0</v>
      </c>
      <c r="L10" s="81">
        <v>0</v>
      </c>
      <c r="M10" s="81">
        <v>0</v>
      </c>
      <c r="N10" s="91">
        <v>37</v>
      </c>
      <c r="O10" s="92">
        <v>0</v>
      </c>
      <c r="P10" s="93">
        <f>N10+O10</f>
        <v>37</v>
      </c>
      <c r="Q10" s="82" t="str">
        <f>IFERROR(P10/M10,"-")</f>
        <v>-</v>
      </c>
      <c r="R10" s="81">
        <v>3</v>
      </c>
      <c r="S10" s="81">
        <v>4</v>
      </c>
      <c r="T10" s="82">
        <f>IFERROR(S10/(O10+P10),"-")</f>
        <v>0.10810810810811</v>
      </c>
      <c r="U10" s="182">
        <f>IFERROR(J10/SUM(P10:P11),"-")</f>
        <v>1511.6279069767</v>
      </c>
      <c r="V10" s="84">
        <v>5</v>
      </c>
      <c r="W10" s="82">
        <f>IF(P10=0,"-",V10/P10)</f>
        <v>0.13513513513514</v>
      </c>
      <c r="X10" s="186">
        <v>1292000</v>
      </c>
      <c r="Y10" s="187">
        <f>IFERROR(X10/P10,"-")</f>
        <v>34918.918918919</v>
      </c>
      <c r="Z10" s="187">
        <f>IFERROR(X10/V10,"-")</f>
        <v>258400</v>
      </c>
      <c r="AA10" s="188">
        <f>SUM(X10:X11)-SUM(J10:J11)</f>
        <v>1437000</v>
      </c>
      <c r="AB10" s="85">
        <f>SUM(X10:X11)/SUM(J10:J11)</f>
        <v>23.107692307692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6</v>
      </c>
      <c r="AN10" s="101">
        <f>IF(P10=0,"",IF(AM10=0,"",(AM10/P10)))</f>
        <v>0.16216216216216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7</v>
      </c>
      <c r="AW10" s="107">
        <f>IF(P10=0,"",IF(AV10=0,"",(AV10/P10)))</f>
        <v>0.18918918918919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9</v>
      </c>
      <c r="BF10" s="113">
        <f>IF(P10=0,"",IF(BE10=0,"",(BE10/P10)))</f>
        <v>0.24324324324324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9</v>
      </c>
      <c r="BO10" s="120">
        <f>IF(P10=0,"",IF(BN10=0,"",(BN10/P10)))</f>
        <v>0.24324324324324</v>
      </c>
      <c r="BP10" s="121">
        <v>2</v>
      </c>
      <c r="BQ10" s="122">
        <f>IFERROR(BP10/BN10,"-")</f>
        <v>0.22222222222222</v>
      </c>
      <c r="BR10" s="123">
        <v>1141000</v>
      </c>
      <c r="BS10" s="124">
        <f>IFERROR(BR10/BN10,"-")</f>
        <v>126777.77777778</v>
      </c>
      <c r="BT10" s="125"/>
      <c r="BU10" s="125"/>
      <c r="BV10" s="125">
        <v>2</v>
      </c>
      <c r="BW10" s="126">
        <v>4</v>
      </c>
      <c r="BX10" s="127">
        <f>IF(P10=0,"",IF(BW10=0,"",(BW10/P10)))</f>
        <v>0.10810810810811</v>
      </c>
      <c r="BY10" s="128">
        <v>2</v>
      </c>
      <c r="BZ10" s="129">
        <f>IFERROR(BY10/BW10,"-")</f>
        <v>0.5</v>
      </c>
      <c r="CA10" s="130">
        <v>4000</v>
      </c>
      <c r="CB10" s="131">
        <f>IFERROR(CA10/BW10,"-")</f>
        <v>1000</v>
      </c>
      <c r="CC10" s="132">
        <v>2</v>
      </c>
      <c r="CD10" s="132"/>
      <c r="CE10" s="132"/>
      <c r="CF10" s="133">
        <v>2</v>
      </c>
      <c r="CG10" s="134">
        <f>IF(P10=0,"",IF(CF10=0,"",(CF10/P10)))</f>
        <v>0.054054054054054</v>
      </c>
      <c r="CH10" s="135">
        <v>1</v>
      </c>
      <c r="CI10" s="136">
        <f>IFERROR(CH10/CF10,"-")</f>
        <v>0.5</v>
      </c>
      <c r="CJ10" s="137">
        <v>150000</v>
      </c>
      <c r="CK10" s="138">
        <f>IFERROR(CJ10/CF10,"-")</f>
        <v>75000</v>
      </c>
      <c r="CL10" s="139"/>
      <c r="CM10" s="139"/>
      <c r="CN10" s="139">
        <v>1</v>
      </c>
      <c r="CO10" s="140">
        <v>5</v>
      </c>
      <c r="CP10" s="141">
        <v>1292000</v>
      </c>
      <c r="CQ10" s="141">
        <v>1081000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/>
      <c r="B11" s="203" t="s">
        <v>83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62</v>
      </c>
      <c r="L11" s="81">
        <v>30</v>
      </c>
      <c r="M11" s="81">
        <v>28</v>
      </c>
      <c r="N11" s="91">
        <v>6</v>
      </c>
      <c r="O11" s="92">
        <v>0</v>
      </c>
      <c r="P11" s="93">
        <f>N11+O11</f>
        <v>6</v>
      </c>
      <c r="Q11" s="82">
        <f>IFERROR(P11/M11,"-")</f>
        <v>0.21428571428571</v>
      </c>
      <c r="R11" s="81">
        <v>2</v>
      </c>
      <c r="S11" s="81">
        <v>2</v>
      </c>
      <c r="T11" s="82">
        <f>IFERROR(S11/(O11+P11),"-")</f>
        <v>0.33333333333333</v>
      </c>
      <c r="U11" s="182"/>
      <c r="V11" s="84">
        <v>1</v>
      </c>
      <c r="W11" s="82">
        <f>IF(P11=0,"-",V11/P11)</f>
        <v>0.16666666666667</v>
      </c>
      <c r="X11" s="186">
        <v>210000</v>
      </c>
      <c r="Y11" s="187">
        <f>IFERROR(X11/P11,"-")</f>
        <v>35000</v>
      </c>
      <c r="Z11" s="187">
        <f>IFERROR(X11/V11,"-")</f>
        <v>210000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0.16666666666667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3</v>
      </c>
      <c r="BO11" s="120">
        <f>IF(P11=0,"",IF(BN11=0,"",(BN11/P11)))</f>
        <v>0.5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0.33333333333333</v>
      </c>
      <c r="BY11" s="128">
        <v>2</v>
      </c>
      <c r="BZ11" s="129">
        <f>IFERROR(BY11/BW11,"-")</f>
        <v>1</v>
      </c>
      <c r="CA11" s="130">
        <v>250000</v>
      </c>
      <c r="CB11" s="131">
        <f>IFERROR(CA11/BW11,"-")</f>
        <v>125000</v>
      </c>
      <c r="CC11" s="132"/>
      <c r="CD11" s="132"/>
      <c r="CE11" s="132">
        <v>2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210000</v>
      </c>
      <c r="CQ11" s="141">
        <v>160000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1.28</v>
      </c>
      <c r="B12" s="203" t="s">
        <v>84</v>
      </c>
      <c r="C12" s="203" t="s">
        <v>85</v>
      </c>
      <c r="D12" s="203" t="s">
        <v>86</v>
      </c>
      <c r="E12" s="203"/>
      <c r="F12" s="203" t="s">
        <v>64</v>
      </c>
      <c r="G12" s="203" t="s">
        <v>87</v>
      </c>
      <c r="H12" s="90" t="s">
        <v>81</v>
      </c>
      <c r="I12" s="90" t="s">
        <v>82</v>
      </c>
      <c r="J12" s="188">
        <v>75000</v>
      </c>
      <c r="K12" s="81">
        <v>37</v>
      </c>
      <c r="L12" s="81">
        <v>0</v>
      </c>
      <c r="M12" s="81">
        <v>81</v>
      </c>
      <c r="N12" s="91">
        <v>13</v>
      </c>
      <c r="O12" s="92">
        <v>0</v>
      </c>
      <c r="P12" s="93">
        <f>N12+O12</f>
        <v>13</v>
      </c>
      <c r="Q12" s="82">
        <f>IFERROR(P12/M12,"-")</f>
        <v>0.16049382716049</v>
      </c>
      <c r="R12" s="81">
        <v>3</v>
      </c>
      <c r="S12" s="81">
        <v>3</v>
      </c>
      <c r="T12" s="82">
        <f>IFERROR(S12/(O12+P12),"-")</f>
        <v>0.23076923076923</v>
      </c>
      <c r="U12" s="182">
        <f>IFERROR(J12/SUM(P12:P13),"-")</f>
        <v>3260.8695652174</v>
      </c>
      <c r="V12" s="84">
        <v>2</v>
      </c>
      <c r="W12" s="82">
        <f>IF(P12=0,"-",V12/P12)</f>
        <v>0.15384615384615</v>
      </c>
      <c r="X12" s="186">
        <v>6000</v>
      </c>
      <c r="Y12" s="187">
        <f>IFERROR(X12/P12,"-")</f>
        <v>461.53846153846</v>
      </c>
      <c r="Z12" s="187">
        <f>IFERROR(X12/V12,"-")</f>
        <v>3000</v>
      </c>
      <c r="AA12" s="188">
        <f>SUM(X12:X13)-SUM(J12:J13)</f>
        <v>21000</v>
      </c>
      <c r="AB12" s="85">
        <f>SUM(X12:X13)/SUM(J12:J13)</f>
        <v>1.28</v>
      </c>
      <c r="AC12" s="79"/>
      <c r="AD12" s="94">
        <v>1</v>
      </c>
      <c r="AE12" s="95">
        <f>IF(P12=0,"",IF(AD12=0,"",(AD12/P12)))</f>
        <v>0.076923076923077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4</v>
      </c>
      <c r="BF12" s="113">
        <f>IF(P12=0,"",IF(BE12=0,"",(BE12/P12)))</f>
        <v>0.30769230769231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4</v>
      </c>
      <c r="BO12" s="120">
        <f>IF(P12=0,"",IF(BN12=0,"",(BN12/P12)))</f>
        <v>0.30769230769231</v>
      </c>
      <c r="BP12" s="121">
        <v>2</v>
      </c>
      <c r="BQ12" s="122">
        <f>IFERROR(BP12/BN12,"-")</f>
        <v>0.5</v>
      </c>
      <c r="BR12" s="123">
        <v>121000</v>
      </c>
      <c r="BS12" s="124">
        <f>IFERROR(BR12/BN12,"-")</f>
        <v>30250</v>
      </c>
      <c r="BT12" s="125">
        <v>1</v>
      </c>
      <c r="BU12" s="125"/>
      <c r="BV12" s="125">
        <v>1</v>
      </c>
      <c r="BW12" s="126">
        <v>3</v>
      </c>
      <c r="BX12" s="127">
        <f>IF(P12=0,"",IF(BW12=0,"",(BW12/P12)))</f>
        <v>0.23076923076923</v>
      </c>
      <c r="BY12" s="128">
        <v>1</v>
      </c>
      <c r="BZ12" s="129">
        <f>IFERROR(BY12/BW12,"-")</f>
        <v>0.33333333333333</v>
      </c>
      <c r="CA12" s="130">
        <v>6000</v>
      </c>
      <c r="CB12" s="131">
        <f>IFERROR(CA12/BW12,"-")</f>
        <v>2000</v>
      </c>
      <c r="CC12" s="132"/>
      <c r="CD12" s="132">
        <v>1</v>
      </c>
      <c r="CE12" s="132"/>
      <c r="CF12" s="133">
        <v>1</v>
      </c>
      <c r="CG12" s="134">
        <f>IF(P12=0,"",IF(CF12=0,"",(CF12/P12)))</f>
        <v>0.076923076923077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2</v>
      </c>
      <c r="CP12" s="141">
        <v>6000</v>
      </c>
      <c r="CQ12" s="141">
        <v>118000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88</v>
      </c>
      <c r="C13" s="203"/>
      <c r="D13" s="203"/>
      <c r="E13" s="203"/>
      <c r="F13" s="203" t="s">
        <v>69</v>
      </c>
      <c r="G13" s="203"/>
      <c r="H13" s="90"/>
      <c r="I13" s="90"/>
      <c r="J13" s="188"/>
      <c r="K13" s="81">
        <v>208</v>
      </c>
      <c r="L13" s="81">
        <v>45</v>
      </c>
      <c r="M13" s="81">
        <v>44</v>
      </c>
      <c r="N13" s="91">
        <v>10</v>
      </c>
      <c r="O13" s="92">
        <v>0</v>
      </c>
      <c r="P13" s="93">
        <f>N13+O13</f>
        <v>10</v>
      </c>
      <c r="Q13" s="82">
        <f>IFERROR(P13/M13,"-")</f>
        <v>0.22727272727273</v>
      </c>
      <c r="R13" s="81">
        <v>1</v>
      </c>
      <c r="S13" s="81">
        <v>1</v>
      </c>
      <c r="T13" s="82">
        <f>IFERROR(S13/(O13+P13),"-")</f>
        <v>0.1</v>
      </c>
      <c r="U13" s="182"/>
      <c r="V13" s="84">
        <v>1</v>
      </c>
      <c r="W13" s="82">
        <f>IF(P13=0,"-",V13/P13)</f>
        <v>0.1</v>
      </c>
      <c r="X13" s="186">
        <v>90000</v>
      </c>
      <c r="Y13" s="187">
        <f>IFERROR(X13/P13,"-")</f>
        <v>9000</v>
      </c>
      <c r="Z13" s="187">
        <f>IFERROR(X13/V13,"-")</f>
        <v>90000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3</v>
      </c>
      <c r="AN13" s="101">
        <f>IF(P13=0,"",IF(AM13=0,"",(AM13/P13)))</f>
        <v>0.3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0.1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4</v>
      </c>
      <c r="BX13" s="127">
        <f>IF(P13=0,"",IF(BW13=0,"",(BW13/P13)))</f>
        <v>0.4</v>
      </c>
      <c r="BY13" s="128">
        <v>1</v>
      </c>
      <c r="BZ13" s="129">
        <f>IFERROR(BY13/BW13,"-")</f>
        <v>0.25</v>
      </c>
      <c r="CA13" s="130">
        <v>90000</v>
      </c>
      <c r="CB13" s="131">
        <f>IFERROR(CA13/BW13,"-")</f>
        <v>22500</v>
      </c>
      <c r="CC13" s="132"/>
      <c r="CD13" s="132"/>
      <c r="CE13" s="132">
        <v>1</v>
      </c>
      <c r="CF13" s="133">
        <v>2</v>
      </c>
      <c r="CG13" s="134">
        <f>IF(P13=0,"",IF(CF13=0,"",(CF13/P13)))</f>
        <v>0.2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1</v>
      </c>
      <c r="CP13" s="141">
        <v>90000</v>
      </c>
      <c r="CQ13" s="141">
        <v>90000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5.1117647058824</v>
      </c>
      <c r="B16" s="39"/>
      <c r="C16" s="39"/>
      <c r="D16" s="39"/>
      <c r="E16" s="39"/>
      <c r="F16" s="39"/>
      <c r="G16" s="40" t="s">
        <v>89</v>
      </c>
      <c r="H16" s="40"/>
      <c r="I16" s="40"/>
      <c r="J16" s="190">
        <f>SUM(J6:J15)</f>
        <v>340000</v>
      </c>
      <c r="K16" s="41">
        <f>SUM(K6:K15)</f>
        <v>354</v>
      </c>
      <c r="L16" s="41">
        <f>SUM(L6:L15)</f>
        <v>103</v>
      </c>
      <c r="M16" s="41">
        <f>SUM(M6:M15)</f>
        <v>184</v>
      </c>
      <c r="N16" s="41">
        <f>SUM(N6:N15)</f>
        <v>85</v>
      </c>
      <c r="O16" s="41">
        <f>SUM(O6:O15)</f>
        <v>0</v>
      </c>
      <c r="P16" s="41">
        <f>SUM(P6:P15)</f>
        <v>85</v>
      </c>
      <c r="Q16" s="42">
        <f>IFERROR(P16/M16,"-")</f>
        <v>0.46195652173913</v>
      </c>
      <c r="R16" s="78">
        <f>SUM(R6:R15)</f>
        <v>11</v>
      </c>
      <c r="S16" s="78">
        <f>SUM(S6:S15)</f>
        <v>13</v>
      </c>
      <c r="T16" s="42">
        <f>IFERROR(R16/P16,"-")</f>
        <v>0.12941176470588</v>
      </c>
      <c r="U16" s="184">
        <f>IFERROR(J16/P16,"-")</f>
        <v>4000</v>
      </c>
      <c r="V16" s="44">
        <f>SUM(V6:V15)</f>
        <v>11</v>
      </c>
      <c r="W16" s="42">
        <f>IFERROR(V16/P16,"-")</f>
        <v>0.12941176470588</v>
      </c>
      <c r="X16" s="190">
        <f>SUM(X6:X15)</f>
        <v>1738000</v>
      </c>
      <c r="Y16" s="190">
        <f>IFERROR(X16/P16,"-")</f>
        <v>20447.058823529</v>
      </c>
      <c r="Z16" s="190">
        <f>IFERROR(X16/V16,"-")</f>
        <v>158000</v>
      </c>
      <c r="AA16" s="190">
        <f>X16-J16</f>
        <v>1398000</v>
      </c>
      <c r="AB16" s="47">
        <f>X16/J16</f>
        <v>5.1117647058824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90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1.736</v>
      </c>
      <c r="B6" s="203" t="s">
        <v>91</v>
      </c>
      <c r="C6" s="203" t="s">
        <v>78</v>
      </c>
      <c r="D6" s="203" t="s">
        <v>92</v>
      </c>
      <c r="E6" s="203" t="s">
        <v>93</v>
      </c>
      <c r="F6" s="203" t="s">
        <v>94</v>
      </c>
      <c r="G6" s="203" t="s">
        <v>95</v>
      </c>
      <c r="H6" s="90" t="s">
        <v>96</v>
      </c>
      <c r="I6" s="204" t="s">
        <v>97</v>
      </c>
      <c r="J6" s="188">
        <v>125000</v>
      </c>
      <c r="K6" s="81">
        <v>0</v>
      </c>
      <c r="L6" s="81">
        <v>0</v>
      </c>
      <c r="M6" s="81">
        <v>0</v>
      </c>
      <c r="N6" s="91">
        <v>28</v>
      </c>
      <c r="O6" s="92">
        <v>0</v>
      </c>
      <c r="P6" s="93">
        <f>N6+O6</f>
        <v>28</v>
      </c>
      <c r="Q6" s="82" t="str">
        <f>IFERROR(P6/M6,"-")</f>
        <v>-</v>
      </c>
      <c r="R6" s="81">
        <v>1</v>
      </c>
      <c r="S6" s="81">
        <v>6</v>
      </c>
      <c r="T6" s="82">
        <f>IFERROR(S6/(O6+P6),"-")</f>
        <v>0.21428571428571</v>
      </c>
      <c r="U6" s="182">
        <f>IFERROR(J6/SUM(P6:P7),"-")</f>
        <v>2192.9824561404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92000</v>
      </c>
      <c r="AB6" s="85">
        <f>SUM(X6:X7)/SUM(J6:J7)</f>
        <v>1.736</v>
      </c>
      <c r="AC6" s="79"/>
      <c r="AD6" s="94">
        <v>1</v>
      </c>
      <c r="AE6" s="95">
        <f>IF(P6=0,"",IF(AD6=0,"",(AD6/P6)))</f>
        <v>0.035714285714286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9</v>
      </c>
      <c r="AN6" s="101">
        <f>IF(P6=0,"",IF(AM6=0,"",(AM6/P6)))</f>
        <v>0.32142857142857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4</v>
      </c>
      <c r="AW6" s="107">
        <f>IF(P6=0,"",IF(AV6=0,"",(AV6/P6)))</f>
        <v>0.14285714285714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0.17857142857143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0.10714285714286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0.10714285714286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>
        <v>3</v>
      </c>
      <c r="CG6" s="134">
        <f>IF(P6=0,"",IF(CF6=0,"",(CF6/P6)))</f>
        <v>0.10714285714286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155</v>
      </c>
      <c r="L7" s="81">
        <v>105</v>
      </c>
      <c r="M7" s="81">
        <v>56</v>
      </c>
      <c r="N7" s="91">
        <v>28</v>
      </c>
      <c r="O7" s="92">
        <v>1</v>
      </c>
      <c r="P7" s="93">
        <f>N7+O7</f>
        <v>29</v>
      </c>
      <c r="Q7" s="82">
        <f>IFERROR(P7/M7,"-")</f>
        <v>0.51785714285714</v>
      </c>
      <c r="R7" s="81">
        <v>4</v>
      </c>
      <c r="S7" s="81">
        <v>4</v>
      </c>
      <c r="T7" s="82">
        <f>IFERROR(S7/(O7+P7),"-")</f>
        <v>0.13333333333333</v>
      </c>
      <c r="U7" s="182"/>
      <c r="V7" s="84">
        <v>3</v>
      </c>
      <c r="W7" s="82">
        <f>IF(P7=0,"-",V7/P7)</f>
        <v>0.10344827586207</v>
      </c>
      <c r="X7" s="186">
        <v>217000</v>
      </c>
      <c r="Y7" s="187">
        <f>IFERROR(X7/P7,"-")</f>
        <v>7482.7586206897</v>
      </c>
      <c r="Z7" s="187">
        <f>IFERROR(X7/V7,"-")</f>
        <v>72333.333333333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9</v>
      </c>
      <c r="AN7" s="101">
        <f>IF(P7=0,"",IF(AM7=0,"",(AM7/P7)))</f>
        <v>0.31034482758621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7</v>
      </c>
      <c r="AW7" s="107">
        <f>IF(P7=0,"",IF(AV7=0,"",(AV7/P7)))</f>
        <v>0.24137931034483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4</v>
      </c>
      <c r="BF7" s="113">
        <f>IF(P7=0,"",IF(BE7=0,"",(BE7/P7)))</f>
        <v>0.13793103448276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0.17241379310345</v>
      </c>
      <c r="BP7" s="121">
        <v>2</v>
      </c>
      <c r="BQ7" s="122">
        <f>IFERROR(BP7/BN7,"-")</f>
        <v>0.4</v>
      </c>
      <c r="BR7" s="123">
        <v>209000</v>
      </c>
      <c r="BS7" s="124">
        <f>IFERROR(BR7/BN7,"-")</f>
        <v>41800</v>
      </c>
      <c r="BT7" s="125">
        <v>1</v>
      </c>
      <c r="BU7" s="125"/>
      <c r="BV7" s="125">
        <v>1</v>
      </c>
      <c r="BW7" s="126">
        <v>2</v>
      </c>
      <c r="BX7" s="127">
        <f>IF(P7=0,"",IF(BW7=0,"",(BW7/P7)))</f>
        <v>0.068965517241379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2</v>
      </c>
      <c r="CG7" s="134">
        <f>IF(P7=0,"",IF(CF7=0,"",(CF7/P7)))</f>
        <v>0.068965517241379</v>
      </c>
      <c r="CH7" s="135">
        <v>1</v>
      </c>
      <c r="CI7" s="136">
        <f>IFERROR(CH7/CF7,"-")</f>
        <v>0.5</v>
      </c>
      <c r="CJ7" s="137">
        <v>8000</v>
      </c>
      <c r="CK7" s="138">
        <f>IFERROR(CJ7/CF7,"-")</f>
        <v>4000</v>
      </c>
      <c r="CL7" s="139"/>
      <c r="CM7" s="139">
        <v>1</v>
      </c>
      <c r="CN7" s="139"/>
      <c r="CO7" s="140">
        <v>3</v>
      </c>
      <c r="CP7" s="141">
        <v>217000</v>
      </c>
      <c r="CQ7" s="141">
        <v>206000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1.736</v>
      </c>
      <c r="B10" s="39"/>
      <c r="C10" s="39"/>
      <c r="D10" s="39"/>
      <c r="E10" s="39"/>
      <c r="F10" s="39"/>
      <c r="G10" s="40" t="s">
        <v>99</v>
      </c>
      <c r="H10" s="40"/>
      <c r="I10" s="40"/>
      <c r="J10" s="190">
        <f>SUM(J6:J9)</f>
        <v>125000</v>
      </c>
      <c r="K10" s="41">
        <f>SUM(K6:K9)</f>
        <v>155</v>
      </c>
      <c r="L10" s="41">
        <f>SUM(L6:L9)</f>
        <v>105</v>
      </c>
      <c r="M10" s="41">
        <f>SUM(M6:M9)</f>
        <v>56</v>
      </c>
      <c r="N10" s="41">
        <f>SUM(N6:N9)</f>
        <v>56</v>
      </c>
      <c r="O10" s="41">
        <f>SUM(O6:O9)</f>
        <v>1</v>
      </c>
      <c r="P10" s="41">
        <f>SUM(P6:P9)</f>
        <v>57</v>
      </c>
      <c r="Q10" s="42">
        <f>IFERROR(P10/M10,"-")</f>
        <v>1.0178571428571</v>
      </c>
      <c r="R10" s="78">
        <f>SUM(R6:R9)</f>
        <v>5</v>
      </c>
      <c r="S10" s="78">
        <f>SUM(S6:S9)</f>
        <v>10</v>
      </c>
      <c r="T10" s="42">
        <f>IFERROR(R10/P10,"-")</f>
        <v>0.087719298245614</v>
      </c>
      <c r="U10" s="184">
        <f>IFERROR(J10/P10,"-")</f>
        <v>2192.9824561404</v>
      </c>
      <c r="V10" s="44">
        <f>SUM(V6:V9)</f>
        <v>3</v>
      </c>
      <c r="W10" s="42">
        <f>IFERROR(V10/P10,"-")</f>
        <v>0.052631578947368</v>
      </c>
      <c r="X10" s="190">
        <f>SUM(X6:X9)</f>
        <v>217000</v>
      </c>
      <c r="Y10" s="190">
        <f>IFERROR(X10/P10,"-")</f>
        <v>3807.0175438596</v>
      </c>
      <c r="Z10" s="190">
        <f>IFERROR(X10/V10,"-")</f>
        <v>72333.333333333</v>
      </c>
      <c r="AA10" s="190">
        <f>X10-J10</f>
        <v>92000</v>
      </c>
      <c r="AB10" s="47">
        <f>X10/J10</f>
        <v>1.736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