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<sst xmlns="http://schemas.openxmlformats.org/spreadsheetml/2006/main" uniqueCount="95">
  <si>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</si>
  <si>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</si>
  <si>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</si>
  <si>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</si>
  <si>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</si>
  <si>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</si>
  <si>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</si>
  <si>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</si>
  <si>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</si>
  <si>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</si>
  <si>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</si>
  <si>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</si>
  <si>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</si>
  <si>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</si>
  <si>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</si>
  <si>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</si>
  <si>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</si>
  <si>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</si>
  <si>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</si>
  <si>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</si>
  <si>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</si>
  <si>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</si>
  <si>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</si>
  <si>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</si>
  <si>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</si>
  <si>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</si>
  <si>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</si>
  <si>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</si>
  <si>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</si>
  <si>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</si>
  <si>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</si>
  <si>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</si>
  <si>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</si>
  <si>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</si>
  <si>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</si>
  <si>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</si>
  <si>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</si>
  <si>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</si>
  <si>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</si>
  <si>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</si>
  <si>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</si>
  <si>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</si>
  <si>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</si>
  <si>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</si>
  <si>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</si>
  <si>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</si>
  <si>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</si>
  <si>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</si>
  <si>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</si>
  <si>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</si>
  <si>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</si>
  <si>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</si>
  <si>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</si>
  <si>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</si>
  <si>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</si>
  <si>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</si>
  <si>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</si>
  <si>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</si>
  <si>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</si>
  <si>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</si>
  <si>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</si>
  <si>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ln_adn043</t>
  </si>
  <si>
    <t>徳間書店</t>
  </si>
  <si>
    <t>DVD漫画きよし_袋裏用セリフアレンジ_LINE版</t>
  </si>
  <si>
    <t>line</t>
  </si>
  <si>
    <t>アサヒ芸能.1W火</t>
  </si>
  <si>
    <t>DVD袋裏4C</t>
  </si>
  <si>
    <t>4月02日(火)</t>
  </si>
  <si>
    <t>ad853</t>
  </si>
  <si>
    <t>空電</t>
  </si>
  <si>
    <t>ln_adn044</t>
  </si>
  <si>
    <t>大洋図書</t>
  </si>
  <si>
    <t>2P_対談風原稿_ヘスティア_LINE版</t>
  </si>
  <si>
    <t>実話ナックルズGOLD ドキュメント</t>
  </si>
  <si>
    <t>1C2P</t>
  </si>
  <si>
    <t>4月06日(土)</t>
  </si>
  <si>
    <t>ad854</t>
  </si>
  <si>
    <t>ln_adn045</t>
  </si>
  <si>
    <t>5P風俗ヘスティア(高宮菜々子さん)_LINE版</t>
  </si>
  <si>
    <t>臨時増刊ラヴァーズ</t>
  </si>
  <si>
    <t>1C5P</t>
  </si>
  <si>
    <t>4月22日(月)</t>
  </si>
  <si>
    <t>ad855</t>
  </si>
  <si>
    <t>雑誌 TOTAL</t>
  </si>
  <si>
    <t>●DVD 広告</t>
  </si>
  <si>
    <t>pa629</t>
  </si>
  <si>
    <t>文友舎</t>
  </si>
  <si>
    <t>DVD漫画きよし</t>
  </si>
  <si>
    <t>毎月売</t>
  </si>
  <si>
    <t>lp07</t>
  </si>
  <si>
    <t>EXCITING MAX!SPECIAL</t>
  </si>
  <si>
    <t>DVD袋裏1C+コンテンツ枠</t>
  </si>
  <si>
    <t>4月11日(木)</t>
  </si>
  <si>
    <t>pa630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</si>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</sst>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285000</v>
      </c>
      <c r="E6" s="81">
        <v>103</v>
      </c>
      <c r="F6" s="81">
        <v>56</v>
      </c>
      <c r="G6" s="81">
        <v>64</v>
      </c>
      <c r="H6" s="91">
        <v>58</v>
      </c>
      <c r="I6" s="92">
        <v>0</v>
      </c>
      <c r="J6" s="145">
        <f>H6+I6</f>
        <v>58</v>
      </c>
      <c r="K6" s="82">
        <f>IFERROR(J6/G6,"-")</f>
        <v>0.90625</v>
      </c>
      <c r="L6" s="81">
        <v>9</v>
      </c>
      <c r="M6" s="81">
        <v>10</v>
      </c>
      <c r="N6" s="82">
        <f>IFERROR(L6/J6,"-")</f>
        <v>0.1551724137931</v>
      </c>
      <c r="O6" s="83">
        <f>IFERROR(D6/J6,"-")</f>
        <v>4913.7931034483</v>
      </c>
      <c r="P6" s="84">
        <v>8</v>
      </c>
      <c r="Q6" s="82">
        <f>IFERROR(P6/J6,"-")</f>
        <v>0.13793103448276</v>
      </c>
      <c r="R6" s="200">
        <v>950800</v>
      </c>
      <c r="S6" s="201">
        <f>IFERROR(R6/J6,"-")</f>
        <v>16393.103448276</v>
      </c>
      <c r="T6" s="201">
        <f>IFERROR(R6/P6,"-")</f>
        <v>118850</v>
      </c>
      <c r="U6" s="195">
        <f>IFERROR(R6-D6,"-")</f>
        <v>665800</v>
      </c>
      <c r="V6" s="85">
        <f>R6/D6</f>
        <v>3.3361403508772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213</v>
      </c>
      <c r="F7" s="81">
        <v>124</v>
      </c>
      <c r="G7" s="81">
        <v>198</v>
      </c>
      <c r="H7" s="91">
        <v>48</v>
      </c>
      <c r="I7" s="92">
        <v>2</v>
      </c>
      <c r="J7" s="145">
        <f>H7+I7</f>
        <v>50</v>
      </c>
      <c r="K7" s="82">
        <f>IFERROR(J7/G7,"-")</f>
        <v>0.25252525252525</v>
      </c>
      <c r="L7" s="81">
        <v>6</v>
      </c>
      <c r="M7" s="81">
        <v>6</v>
      </c>
      <c r="N7" s="82">
        <f>IFERROR(L7/J7,"-")</f>
        <v>0.12</v>
      </c>
      <c r="O7" s="83">
        <f>IFERROR(D7/J7,"-")</f>
        <v>2500</v>
      </c>
      <c r="P7" s="84">
        <v>1</v>
      </c>
      <c r="Q7" s="82">
        <f>IFERROR(P7/J7,"-")</f>
        <v>0.02</v>
      </c>
      <c r="R7" s="200">
        <v>27000</v>
      </c>
      <c r="S7" s="201">
        <f>IFERROR(R7/J7,"-")</f>
        <v>540</v>
      </c>
      <c r="T7" s="201">
        <f>IFERROR(R7/P7,"-")</f>
        <v>27000</v>
      </c>
      <c r="U7" s="195">
        <f>IFERROR(R7-D7,"-")</f>
        <v>-98000</v>
      </c>
      <c r="V7" s="85">
        <f>R7/D7</f>
        <v>0.216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410000</v>
      </c>
      <c r="E10" s="41">
        <f>SUM(E6:E8)</f>
        <v>316</v>
      </c>
      <c r="F10" s="41">
        <f>SUM(F6:F8)</f>
        <v>180</v>
      </c>
      <c r="G10" s="41">
        <f>SUM(G6:G8)</f>
        <v>262</v>
      </c>
      <c r="H10" s="41">
        <f>SUM(H6:H8)</f>
        <v>106</v>
      </c>
      <c r="I10" s="41">
        <f>SUM(I6:I8)</f>
        <v>2</v>
      </c>
      <c r="J10" s="41">
        <f>SUM(J6:J8)</f>
        <v>108</v>
      </c>
      <c r="K10" s="42">
        <f>IFERROR(J10/G10,"-")</f>
        <v>0.41221374045802</v>
      </c>
      <c r="L10" s="78">
        <f>SUM(L6:L8)</f>
        <v>15</v>
      </c>
      <c r="M10" s="78">
        <f>SUM(M6:M8)</f>
        <v>16</v>
      </c>
      <c r="N10" s="42">
        <f>IFERROR(L10/J10,"-")</f>
        <v>0.13888888888889</v>
      </c>
      <c r="O10" s="43">
        <f>IFERROR(D10/J10,"-")</f>
        <v>3796.2962962963</v>
      </c>
      <c r="P10" s="44">
        <f>SUM(P6:P8)</f>
        <v>9</v>
      </c>
      <c r="Q10" s="42">
        <f>IFERROR(P10/J10,"-")</f>
        <v>0.083333333333333</v>
      </c>
      <c r="R10" s="45">
        <f>SUM(R6:R8)</f>
        <v>977800</v>
      </c>
      <c r="S10" s="45">
        <f>IFERROR(R10/J10,"-")</f>
        <v>9053.7037037037</v>
      </c>
      <c r="T10" s="45">
        <f>IFERROR(R10/P10,"-")</f>
        <v>108644.44444444</v>
      </c>
      <c r="U10" s="46">
        <f>SUM(U6:U8)</f>
        <v>567800</v>
      </c>
      <c r="V10" s="47">
        <f>IFERROR(R10/D10,"-")</f>
        <v>2.3848780487805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0.384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0</v>
      </c>
      <c r="L6" s="81">
        <v>0</v>
      </c>
      <c r="M6" s="81">
        <v>0</v>
      </c>
      <c r="N6" s="91">
        <v>30</v>
      </c>
      <c r="O6" s="92">
        <v>0</v>
      </c>
      <c r="P6" s="93">
        <f>N6+O6</f>
        <v>30</v>
      </c>
      <c r="Q6" s="82" t="str">
        <f>IFERROR(P6/M6,"-")</f>
        <v>-</v>
      </c>
      <c r="R6" s="81">
        <v>2</v>
      </c>
      <c r="S6" s="81">
        <v>5</v>
      </c>
      <c r="T6" s="82">
        <f>IFERROR(S6/(O6+P6),"-")</f>
        <v>0.16666666666667</v>
      </c>
      <c r="U6" s="182">
        <f>IFERROR(J6/SUM(P6:P7),"-")</f>
        <v>2419.3548387097</v>
      </c>
      <c r="V6" s="84">
        <v>2</v>
      </c>
      <c r="W6" s="82">
        <f>IF(P6=0,"-",V6/P6)</f>
        <v>0.066666666666667</v>
      </c>
      <c r="X6" s="186">
        <v>28800</v>
      </c>
      <c r="Y6" s="187">
        <f>IFERROR(X6/P6,"-")</f>
        <v>960</v>
      </c>
      <c r="Z6" s="187">
        <f>IFERROR(X6/V6,"-")</f>
        <v>14400</v>
      </c>
      <c r="AA6" s="188">
        <f>SUM(X6:X7)-SUM(J6:J7)</f>
        <v>-46200</v>
      </c>
      <c r="AB6" s="85">
        <f>SUM(X6:X7)/SUM(J6:J7)</f>
        <v>0.384</v>
      </c>
      <c r="AC6" s="79"/>
      <c r="AD6" s="94">
        <v>2</v>
      </c>
      <c r="AE6" s="95">
        <f>IF(P6=0,"",IF(AD6=0,"",(AD6/P6)))</f>
        <v>0.066666666666667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14</v>
      </c>
      <c r="AN6" s="101">
        <f>IF(P6=0,"",IF(AM6=0,"",(AM6/P6)))</f>
        <v>0.46666666666667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0.033333333333333</v>
      </c>
      <c r="BG6" s="112">
        <v>1</v>
      </c>
      <c r="BH6" s="114">
        <f>IFERROR(BG6/BE6,"-")</f>
        <v>1</v>
      </c>
      <c r="BI6" s="115">
        <v>5800</v>
      </c>
      <c r="BJ6" s="116">
        <f>IFERROR(BI6/BE6,"-")</f>
        <v>5800</v>
      </c>
      <c r="BK6" s="117"/>
      <c r="BL6" s="117"/>
      <c r="BM6" s="117">
        <v>1</v>
      </c>
      <c r="BN6" s="119">
        <v>5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</v>
      </c>
      <c r="BY6" s="128">
        <v>1</v>
      </c>
      <c r="BZ6" s="129">
        <f>IFERROR(BY6/BW6,"-")</f>
        <v>0.33333333333333</v>
      </c>
      <c r="CA6" s="130">
        <v>29000</v>
      </c>
      <c r="CB6" s="131">
        <f>IFERROR(CA6/BW6,"-")</f>
        <v>9666.6666666667</v>
      </c>
      <c r="CC6" s="132"/>
      <c r="CD6" s="132"/>
      <c r="CE6" s="132">
        <v>1</v>
      </c>
      <c r="CF6" s="133">
        <v>1</v>
      </c>
      <c r="CG6" s="134">
        <f>IF(P6=0,"",IF(CF6=0,"",(CF6/P6)))</f>
        <v>0.033333333333333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28800</v>
      </c>
      <c r="CQ6" s="141">
        <v>29000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34</v>
      </c>
      <c r="L7" s="81">
        <v>11</v>
      </c>
      <c r="M7" s="81">
        <v>48</v>
      </c>
      <c r="N7" s="91">
        <v>1</v>
      </c>
      <c r="O7" s="92">
        <v>0</v>
      </c>
      <c r="P7" s="93">
        <f>N7+O7</f>
        <v>1</v>
      </c>
      <c r="Q7" s="82">
        <f>IFERROR(P7/M7,"-")</f>
        <v>0.020833333333333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1.2857142857143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204" t="s">
        <v>75</v>
      </c>
      <c r="J8" s="188">
        <v>105000</v>
      </c>
      <c r="K8" s="81">
        <v>0</v>
      </c>
      <c r="L8" s="81">
        <v>0</v>
      </c>
      <c r="M8" s="81">
        <v>0</v>
      </c>
      <c r="N8" s="91">
        <v>5</v>
      </c>
      <c r="O8" s="92">
        <v>0</v>
      </c>
      <c r="P8" s="93">
        <f>N8+O8</f>
        <v>5</v>
      </c>
      <c r="Q8" s="82" t="str">
        <f>IFERROR(P8/M8,"-")</f>
        <v>-</v>
      </c>
      <c r="R8" s="81">
        <v>0</v>
      </c>
      <c r="S8" s="81">
        <v>1</v>
      </c>
      <c r="T8" s="82">
        <f>IFERROR(S8/(O8+P8),"-")</f>
        <v>0.2</v>
      </c>
      <c r="U8" s="182">
        <f>IFERROR(J8/SUM(P8:P9),"-")</f>
        <v>13125</v>
      </c>
      <c r="V8" s="84">
        <v>1</v>
      </c>
      <c r="W8" s="82">
        <f>IF(P8=0,"-",V8/P8)</f>
        <v>0.2</v>
      </c>
      <c r="X8" s="186">
        <v>75000</v>
      </c>
      <c r="Y8" s="187">
        <f>IFERROR(X8/P8,"-")</f>
        <v>15000</v>
      </c>
      <c r="Z8" s="187">
        <f>IFERROR(X8/V8,"-")</f>
        <v>75000</v>
      </c>
      <c r="AA8" s="188">
        <f>SUM(X8:X9)-SUM(J8:J9)</f>
        <v>30000</v>
      </c>
      <c r="AB8" s="85">
        <f>SUM(X8:X9)/SUM(J8:J9)</f>
        <v>1.2857142857143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</v>
      </c>
      <c r="BG8" s="112">
        <v>1</v>
      </c>
      <c r="BH8" s="114">
        <f>IFERROR(BG8/BE8,"-")</f>
        <v>1</v>
      </c>
      <c r="BI8" s="115">
        <v>75000</v>
      </c>
      <c r="BJ8" s="116">
        <f>IFERROR(BI8/BE8,"-")</f>
        <v>75000</v>
      </c>
      <c r="BK8" s="117"/>
      <c r="BL8" s="117"/>
      <c r="BM8" s="117">
        <v>1</v>
      </c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0.2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1</v>
      </c>
      <c r="CP8" s="141">
        <v>75000</v>
      </c>
      <c r="CQ8" s="141">
        <v>75000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13</v>
      </c>
      <c r="L9" s="81">
        <v>10</v>
      </c>
      <c r="M9" s="81">
        <v>4</v>
      </c>
      <c r="N9" s="91">
        <v>3</v>
      </c>
      <c r="O9" s="92">
        <v>0</v>
      </c>
      <c r="P9" s="93">
        <f>N9+O9</f>
        <v>3</v>
      </c>
      <c r="Q9" s="82">
        <f>IFERROR(P9/M9,"-")</f>
        <v>0.75</v>
      </c>
      <c r="R9" s="81">
        <v>0</v>
      </c>
      <c r="S9" s="81">
        <v>3</v>
      </c>
      <c r="T9" s="82">
        <f>IFERROR(S9/(O9+P9),"-")</f>
        <v>1</v>
      </c>
      <c r="U9" s="182"/>
      <c r="V9" s="84">
        <v>1</v>
      </c>
      <c r="W9" s="82">
        <f>IF(P9=0,"-",V9/P9)</f>
        <v>0.33333333333333</v>
      </c>
      <c r="X9" s="186">
        <v>60000</v>
      </c>
      <c r="Y9" s="187">
        <f>IFERROR(X9/P9,"-")</f>
        <v>20000</v>
      </c>
      <c r="Z9" s="187">
        <f>IFERROR(X9/V9,"-")</f>
        <v>60000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0.33333333333333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2</v>
      </c>
      <c r="BX9" s="127">
        <f>IF(P9=0,"",IF(BW9=0,"",(BW9/P9)))</f>
        <v>0.66666666666667</v>
      </c>
      <c r="BY9" s="128">
        <v>1</v>
      </c>
      <c r="BZ9" s="129">
        <f>IFERROR(BY9/BW9,"-")</f>
        <v>0.5</v>
      </c>
      <c r="CA9" s="130">
        <v>60000</v>
      </c>
      <c r="CB9" s="131">
        <f>IFERROR(CA9/BW9,"-")</f>
        <v>30000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60000</v>
      </c>
      <c r="CQ9" s="141">
        <v>60000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7.4952380952381</v>
      </c>
      <c r="B10" s="203" t="s">
        <v>77</v>
      </c>
      <c r="C10" s="203" t="s">
        <v>71</v>
      </c>
      <c r="D10" s="203" t="s">
        <v>78</v>
      </c>
      <c r="E10" s="203"/>
      <c r="F10" s="203" t="s">
        <v>64</v>
      </c>
      <c r="G10" s="203" t="s">
        <v>79</v>
      </c>
      <c r="H10" s="90" t="s">
        <v>80</v>
      </c>
      <c r="I10" s="90" t="s">
        <v>81</v>
      </c>
      <c r="J10" s="188">
        <v>105000</v>
      </c>
      <c r="K10" s="81">
        <v>0</v>
      </c>
      <c r="L10" s="81">
        <v>0</v>
      </c>
      <c r="M10" s="81">
        <v>0</v>
      </c>
      <c r="N10" s="91">
        <v>15</v>
      </c>
      <c r="O10" s="92">
        <v>0</v>
      </c>
      <c r="P10" s="93">
        <f>N10+O10</f>
        <v>15</v>
      </c>
      <c r="Q10" s="82" t="str">
        <f>IFERROR(P10/M10,"-")</f>
        <v>-</v>
      </c>
      <c r="R10" s="81">
        <v>3</v>
      </c>
      <c r="S10" s="81">
        <v>0</v>
      </c>
      <c r="T10" s="82">
        <f>IFERROR(S10/(O10+P10),"-")</f>
        <v>0</v>
      </c>
      <c r="U10" s="182">
        <f>IFERROR(J10/SUM(P10:P11),"-")</f>
        <v>5526.3157894737</v>
      </c>
      <c r="V10" s="84">
        <v>2</v>
      </c>
      <c r="W10" s="82">
        <f>IF(P10=0,"-",V10/P10)</f>
        <v>0.13333333333333</v>
      </c>
      <c r="X10" s="186">
        <v>5000</v>
      </c>
      <c r="Y10" s="187">
        <f>IFERROR(X10/P10,"-")</f>
        <v>333.33333333333</v>
      </c>
      <c r="Z10" s="187">
        <f>IFERROR(X10/V10,"-")</f>
        <v>2500</v>
      </c>
      <c r="AA10" s="188">
        <f>SUM(X10:X11)-SUM(J10:J11)</f>
        <v>682000</v>
      </c>
      <c r="AB10" s="85">
        <f>SUM(X10:X11)/SUM(J10:J11)</f>
        <v>7.4952380952381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0.066666666666667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0.2</v>
      </c>
      <c r="BG10" s="112">
        <v>1</v>
      </c>
      <c r="BH10" s="114">
        <f>IFERROR(BG10/BE10,"-")</f>
        <v>0.33333333333333</v>
      </c>
      <c r="BI10" s="115">
        <v>5000</v>
      </c>
      <c r="BJ10" s="116">
        <f>IFERROR(BI10/BE10,"-")</f>
        <v>1666.6666666667</v>
      </c>
      <c r="BK10" s="117">
        <v>1</v>
      </c>
      <c r="BL10" s="117"/>
      <c r="BM10" s="117"/>
      <c r="BN10" s="119">
        <v>6</v>
      </c>
      <c r="BO10" s="120">
        <f>IF(P10=0,"",IF(BN10=0,"",(BN10/P10)))</f>
        <v>0.4</v>
      </c>
      <c r="BP10" s="121">
        <v>1</v>
      </c>
      <c r="BQ10" s="122">
        <f>IFERROR(BP10/BN10,"-")</f>
        <v>0.16666666666667</v>
      </c>
      <c r="BR10" s="123">
        <v>10000</v>
      </c>
      <c r="BS10" s="124">
        <f>IFERROR(BR10/BN10,"-")</f>
        <v>1666.6666666667</v>
      </c>
      <c r="BT10" s="125">
        <v>1</v>
      </c>
      <c r="BU10" s="125"/>
      <c r="BV10" s="125"/>
      <c r="BW10" s="126">
        <v>3</v>
      </c>
      <c r="BX10" s="127">
        <f>IF(P10=0,"",IF(BW10=0,"",(BW10/P10)))</f>
        <v>0.2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2</v>
      </c>
      <c r="CG10" s="134">
        <f>IF(P10=0,"",IF(CF10=0,"",(CF10/P10)))</f>
        <v>0.13333333333333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5000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56</v>
      </c>
      <c r="L11" s="81">
        <v>35</v>
      </c>
      <c r="M11" s="81">
        <v>12</v>
      </c>
      <c r="N11" s="91">
        <v>4</v>
      </c>
      <c r="O11" s="92">
        <v>0</v>
      </c>
      <c r="P11" s="93">
        <f>N11+O11</f>
        <v>4</v>
      </c>
      <c r="Q11" s="82">
        <f>IFERROR(P11/M11,"-")</f>
        <v>0.33333333333333</v>
      </c>
      <c r="R11" s="81">
        <v>4</v>
      </c>
      <c r="S11" s="81">
        <v>1</v>
      </c>
      <c r="T11" s="82">
        <f>IFERROR(S11/(O11+P11),"-")</f>
        <v>0.25</v>
      </c>
      <c r="U11" s="182"/>
      <c r="V11" s="84">
        <v>2</v>
      </c>
      <c r="W11" s="82">
        <f>IF(P11=0,"-",V11/P11)</f>
        <v>0.5</v>
      </c>
      <c r="X11" s="186">
        <v>782000</v>
      </c>
      <c r="Y11" s="187">
        <f>IFERROR(X11/P11,"-")</f>
        <v>195500</v>
      </c>
      <c r="Z11" s="187">
        <f>IFERROR(X11/V11,"-")</f>
        <v>391000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>
        <v>1</v>
      </c>
      <c r="BQ11" s="122">
        <f>IFERROR(BP11/BN11,"-")</f>
        <v>1</v>
      </c>
      <c r="BR11" s="123">
        <v>63000</v>
      </c>
      <c r="BS11" s="124">
        <f>IFERROR(BR11/BN11,"-")</f>
        <v>63000</v>
      </c>
      <c r="BT11" s="125"/>
      <c r="BU11" s="125"/>
      <c r="BV11" s="125">
        <v>1</v>
      </c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2</v>
      </c>
      <c r="CG11" s="134">
        <f>IF(P11=0,"",IF(CF11=0,"",(CF11/P11)))</f>
        <v>0.5</v>
      </c>
      <c r="CH11" s="135">
        <v>1</v>
      </c>
      <c r="CI11" s="136">
        <f>IFERROR(CH11/CF11,"-")</f>
        <v>0.5</v>
      </c>
      <c r="CJ11" s="137">
        <v>729000</v>
      </c>
      <c r="CK11" s="138">
        <f>IFERROR(CJ11/CF11,"-")</f>
        <v>364500</v>
      </c>
      <c r="CL11" s="139"/>
      <c r="CM11" s="139"/>
      <c r="CN11" s="139">
        <v>1</v>
      </c>
      <c r="CO11" s="140">
        <v>2</v>
      </c>
      <c r="CP11" s="141">
        <v>782000</v>
      </c>
      <c r="CQ11" s="141">
        <v>729000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3.3361403508772</v>
      </c>
      <c r="B14" s="39"/>
      <c r="C14" s="39"/>
      <c r="D14" s="39"/>
      <c r="E14" s="39"/>
      <c r="F14" s="39"/>
      <c r="G14" s="40" t="s">
        <v>83</v>
      </c>
      <c r="H14" s="40"/>
      <c r="I14" s="40"/>
      <c r="J14" s="190">
        <f>SUM(J6:J13)</f>
        <v>285000</v>
      </c>
      <c r="K14" s="41">
        <f>SUM(K6:K13)</f>
        <v>103</v>
      </c>
      <c r="L14" s="41">
        <f>SUM(L6:L13)</f>
        <v>56</v>
      </c>
      <c r="M14" s="41">
        <f>SUM(M6:M13)</f>
        <v>64</v>
      </c>
      <c r="N14" s="41">
        <f>SUM(N6:N13)</f>
        <v>58</v>
      </c>
      <c r="O14" s="41">
        <f>SUM(O6:O13)</f>
        <v>0</v>
      </c>
      <c r="P14" s="41">
        <f>SUM(P6:P13)</f>
        <v>58</v>
      </c>
      <c r="Q14" s="42">
        <f>IFERROR(P14/M14,"-")</f>
        <v>0.90625</v>
      </c>
      <c r="R14" s="78">
        <f>SUM(R6:R13)</f>
        <v>9</v>
      </c>
      <c r="S14" s="78">
        <f>SUM(S6:S13)</f>
        <v>10</v>
      </c>
      <c r="T14" s="42">
        <f>IFERROR(R14/P14,"-")</f>
        <v>0.1551724137931</v>
      </c>
      <c r="U14" s="184">
        <f>IFERROR(J14/P14,"-")</f>
        <v>4913.7931034483</v>
      </c>
      <c r="V14" s="44">
        <f>SUM(V6:V13)</f>
        <v>8</v>
      </c>
      <c r="W14" s="42">
        <f>IFERROR(V14/P14,"-")</f>
        <v>0.13793103448276</v>
      </c>
      <c r="X14" s="190">
        <f>SUM(X6:X13)</f>
        <v>950800</v>
      </c>
      <c r="Y14" s="190">
        <f>IFERROR(X14/P14,"-")</f>
        <v>16393.103448276</v>
      </c>
      <c r="Z14" s="190">
        <f>IFERROR(X14/V14,"-")</f>
        <v>118850</v>
      </c>
      <c r="AA14" s="190">
        <f>X14-J14</f>
        <v>665800</v>
      </c>
      <c r="AB14" s="47">
        <f>X14/J14</f>
        <v>3.3361403508772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0.216</v>
      </c>
      <c r="B6" s="203" t="s">
        <v>85</v>
      </c>
      <c r="C6" s="203" t="s">
        <v>86</v>
      </c>
      <c r="D6" s="203" t="s">
        <v>87</v>
      </c>
      <c r="E6" s="203" t="s">
        <v>88</v>
      </c>
      <c r="F6" s="203" t="s">
        <v>89</v>
      </c>
      <c r="G6" s="203" t="s">
        <v>90</v>
      </c>
      <c r="H6" s="90" t="s">
        <v>91</v>
      </c>
      <c r="I6" s="90" t="s">
        <v>92</v>
      </c>
      <c r="J6" s="188">
        <v>125000</v>
      </c>
      <c r="K6" s="81">
        <v>15</v>
      </c>
      <c r="L6" s="81">
        <v>0</v>
      </c>
      <c r="M6" s="81">
        <v>101</v>
      </c>
      <c r="N6" s="91">
        <v>9</v>
      </c>
      <c r="O6" s="92">
        <v>0</v>
      </c>
      <c r="P6" s="93">
        <f>N6+O6</f>
        <v>9</v>
      </c>
      <c r="Q6" s="82">
        <f>IFERROR(P6/M6,"-")</f>
        <v>0.089108910891089</v>
      </c>
      <c r="R6" s="81">
        <v>1</v>
      </c>
      <c r="S6" s="81">
        <v>1</v>
      </c>
      <c r="T6" s="82">
        <f>IFERROR(S6/(O6+P6),"-")</f>
        <v>0.11111111111111</v>
      </c>
      <c r="U6" s="182">
        <f>IFERROR(J6/SUM(P6:P7),"-")</f>
        <v>2500</v>
      </c>
      <c r="V6" s="84">
        <v>1</v>
      </c>
      <c r="W6" s="82">
        <f>IF(P6=0,"-",V6/P6)</f>
        <v>0.11111111111111</v>
      </c>
      <c r="X6" s="186">
        <v>6000</v>
      </c>
      <c r="Y6" s="187">
        <f>IFERROR(X6/P6,"-")</f>
        <v>666.66666666667</v>
      </c>
      <c r="Z6" s="187">
        <f>IFERROR(X6/V6,"-")</f>
        <v>6000</v>
      </c>
      <c r="AA6" s="188">
        <f>SUM(X6:X7)-SUM(J6:J7)</f>
        <v>-98000</v>
      </c>
      <c r="AB6" s="85">
        <f>SUM(X6:X7)/SUM(J6:J7)</f>
        <v>0.216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0.22222222222222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3</v>
      </c>
      <c r="BO6" s="120">
        <f>IF(P6=0,"",IF(BN6=0,"",(BN6/P6)))</f>
        <v>0.33333333333333</v>
      </c>
      <c r="BP6" s="121">
        <v>1</v>
      </c>
      <c r="BQ6" s="122">
        <f>IFERROR(BP6/BN6,"-")</f>
        <v>0.33333333333333</v>
      </c>
      <c r="BR6" s="123">
        <v>6000</v>
      </c>
      <c r="BS6" s="124">
        <f>IFERROR(BR6/BN6,"-")</f>
        <v>2000</v>
      </c>
      <c r="BT6" s="125"/>
      <c r="BU6" s="125">
        <v>1</v>
      </c>
      <c r="BV6" s="125"/>
      <c r="BW6" s="126">
        <v>1</v>
      </c>
      <c r="BX6" s="127">
        <f>IF(P6=0,"",IF(BW6=0,"",(BW6/P6)))</f>
        <v>0.11111111111111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198</v>
      </c>
      <c r="L7" s="81">
        <v>124</v>
      </c>
      <c r="M7" s="81">
        <v>97</v>
      </c>
      <c r="N7" s="91">
        <v>39</v>
      </c>
      <c r="O7" s="92">
        <v>2</v>
      </c>
      <c r="P7" s="93">
        <f>N7+O7</f>
        <v>41</v>
      </c>
      <c r="Q7" s="82">
        <f>IFERROR(P7/M7,"-")</f>
        <v>0.42268041237113</v>
      </c>
      <c r="R7" s="81">
        <v>5</v>
      </c>
      <c r="S7" s="81">
        <v>5</v>
      </c>
      <c r="T7" s="82">
        <f>IFERROR(S7/(O7+P7),"-")</f>
        <v>0.11627906976744</v>
      </c>
      <c r="U7" s="182"/>
      <c r="V7" s="84">
        <v>0</v>
      </c>
      <c r="W7" s="82">
        <f>IF(P7=0,"-",V7/P7)</f>
        <v>0</v>
      </c>
      <c r="X7" s="186">
        <v>21000</v>
      </c>
      <c r="Y7" s="187">
        <f>IFERROR(X7/P7,"-")</f>
        <v>512.19512195122</v>
      </c>
      <c r="Z7" s="187" t="str">
        <f>IFERROR(X7/V7,"-")</f>
        <v>-</v>
      </c>
      <c r="AA7" s="188"/>
      <c r="AB7" s="85"/>
      <c r="AC7" s="79"/>
      <c r="AD7" s="94">
        <v>1</v>
      </c>
      <c r="AE7" s="95">
        <f>IF(P7=0,"",IF(AD7=0,"",(AD7/P7)))</f>
        <v>0.024390243902439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11</v>
      </c>
      <c r="AN7" s="101">
        <f>IF(P7=0,"",IF(AM7=0,"",(AM7/P7)))</f>
        <v>0.26829268292683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0.1219512195122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0.19512195121951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0.17073170731707</v>
      </c>
      <c r="BP7" s="121">
        <v>1</v>
      </c>
      <c r="BQ7" s="122">
        <f>IFERROR(BP7/BN7,"-")</f>
        <v>0.14285714285714</v>
      </c>
      <c r="BR7" s="123">
        <v>21000</v>
      </c>
      <c r="BS7" s="124">
        <f>IFERROR(BR7/BN7,"-")</f>
        <v>3000</v>
      </c>
      <c r="BT7" s="125"/>
      <c r="BU7" s="125"/>
      <c r="BV7" s="125">
        <v>1</v>
      </c>
      <c r="BW7" s="126">
        <v>9</v>
      </c>
      <c r="BX7" s="127">
        <f>IF(P7=0,"",IF(BW7=0,"",(BW7/P7)))</f>
        <v>0.21951219512195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21000</v>
      </c>
      <c r="CQ7" s="141">
        <v>21000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0.216</v>
      </c>
      <c r="B10" s="39"/>
      <c r="C10" s="39"/>
      <c r="D10" s="39"/>
      <c r="E10" s="39"/>
      <c r="F10" s="39"/>
      <c r="G10" s="40" t="s">
        <v>94</v>
      </c>
      <c r="H10" s="40"/>
      <c r="I10" s="40"/>
      <c r="J10" s="190">
        <f>SUM(J6:J9)</f>
        <v>125000</v>
      </c>
      <c r="K10" s="41">
        <f>SUM(K6:K9)</f>
        <v>213</v>
      </c>
      <c r="L10" s="41">
        <f>SUM(L6:L9)</f>
        <v>124</v>
      </c>
      <c r="M10" s="41">
        <f>SUM(M6:M9)</f>
        <v>198</v>
      </c>
      <c r="N10" s="41">
        <f>SUM(N6:N9)</f>
        <v>48</v>
      </c>
      <c r="O10" s="41">
        <f>SUM(O6:O9)</f>
        <v>2</v>
      </c>
      <c r="P10" s="41">
        <f>SUM(P6:P9)</f>
        <v>50</v>
      </c>
      <c r="Q10" s="42">
        <f>IFERROR(P10/M10,"-")</f>
        <v>0.25252525252525</v>
      </c>
      <c r="R10" s="78">
        <f>SUM(R6:R9)</f>
        <v>6</v>
      </c>
      <c r="S10" s="78">
        <f>SUM(S6:S9)</f>
        <v>6</v>
      </c>
      <c r="T10" s="42">
        <f>IFERROR(R10/P10,"-")</f>
        <v>0.12</v>
      </c>
      <c r="U10" s="184">
        <f>IFERROR(J10/P10,"-")</f>
        <v>2500</v>
      </c>
      <c r="V10" s="44">
        <f>SUM(V6:V9)</f>
        <v>1</v>
      </c>
      <c r="W10" s="42">
        <f>IFERROR(V10/P10,"-")</f>
        <v>0.02</v>
      </c>
      <c r="X10" s="190">
        <f>SUM(X6:X9)</f>
        <v>27000</v>
      </c>
      <c r="Y10" s="190">
        <f>IFERROR(X10/P10,"-")</f>
        <v>540</v>
      </c>
      <c r="Z10" s="190">
        <f>IFERROR(X10/V10,"-")</f>
        <v>27000</v>
      </c>
      <c r="AA10" s="190">
        <f>X10-J10</f>
        <v>-98000</v>
      </c>
      <c r="AB10" s="47">
        <f>X10/J10</f>
        <v>0.216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