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<sst xmlns="http://schemas.openxmlformats.org/spreadsheetml/2006/main" uniqueCount="93">
  <si>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</si>
  <si>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</si>
  <si>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</si>
  <si>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</si>
  <si>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</si>
  <si>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</si>
  <si>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</si>
  <si>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</si>
  <si>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</si>
  <si>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</si>
  <si>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</si>
  <si>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</si>
  <si>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</si>
  <si>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</si>
  <si>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</si>
  <si>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</si>
  <si>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</si>
  <si>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</si>
  <si>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</si>
  <si>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</si>
  <si>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</si>
  <si>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</si>
  <si>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</si>
  <si>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</si>
  <si>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</si>
  <si>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10月</t>
  </si>
  <si>
    <t>ヘスティア</t>
  </si>
  <si>
    <t>最終更新日</t>
  </si>
  <si>
    <t>01月31日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</si>
  <si>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</si>
  <si>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</si>
  <si>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</si>
  <si>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</si>
  <si>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</si>
  <si>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</si>
  <si>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</si>
  <si>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</si>
  <si>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</si>
  <si>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</si>
  <si>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</si>
  <si>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</si>
  <si>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</si>
  <si>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</si>
  <si>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</si>
  <si>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</si>
  <si>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</si>
  <si>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</si>
  <si>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</si>
  <si>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</si>
  <si>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</si>
  <si>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</si>
  <si>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</si>
  <si>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</si>
  <si>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</si>
  <si>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</si>
  <si>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</si>
  <si>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</si>
  <si>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</si>
  <si>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</si>
  <si>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</si>
  <si>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</si>
  <si>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ln_adn030</t>
  </si>
  <si>
    <t>大洋図書</t>
  </si>
  <si>
    <t>1P記事_求む！LINE版_ヘスティア</t>
  </si>
  <si>
    <t>line</t>
  </si>
  <si>
    <t>臨時増刊ラヴァーズ</t>
  </si>
  <si>
    <t>表4</t>
  </si>
  <si>
    <t>10月23日(月)</t>
  </si>
  <si>
    <t>ad839</t>
  </si>
  <si>
    <t>空電</t>
  </si>
  <si>
    <t>ln_adn032</t>
  </si>
  <si>
    <t>徳間書店</t>
  </si>
  <si>
    <t>DVD漫画きよし_袋裏用セリフアレンジ_LINE版</t>
  </si>
  <si>
    <t>アサヒ芸能.2W火</t>
  </si>
  <si>
    <t>DVD袋裏4C</t>
  </si>
  <si>
    <t>10月24日(火)</t>
  </si>
  <si>
    <t>ad841</t>
  </si>
  <si>
    <t>ln_adn031</t>
  </si>
  <si>
    <t>日本ジャーナル出版</t>
  </si>
  <si>
    <t>週刊実話増刊「実話ザ・タブー」</t>
  </si>
  <si>
    <t>10月25日(水)</t>
  </si>
  <si>
    <t>ad840</t>
  </si>
  <si>
    <t>雑誌 TOTAL</t>
  </si>
  <si>
    <t>●DVD 広告</t>
  </si>
  <si>
    <t>ln_adn029</t>
  </si>
  <si>
    <t>文友舎</t>
  </si>
  <si>
    <t>DVD漫画きよし(LINE版)</t>
  </si>
  <si>
    <t>毎月売</t>
  </si>
  <si>
    <t>EXCITING MAX!SPECIAL</t>
  </si>
  <si>
    <t>DVD袋裏1C+コンテンツ枠</t>
  </si>
  <si>
    <t>10月11日(水)</t>
  </si>
  <si>
    <t>ad838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</si>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</sst>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215000</v>
      </c>
      <c r="E6" s="81">
        <v>447</v>
      </c>
      <c r="F6" s="81">
        <v>102</v>
      </c>
      <c r="G6" s="81">
        <v>59</v>
      </c>
      <c r="H6" s="91">
        <v>110</v>
      </c>
      <c r="I6" s="92">
        <v>1</v>
      </c>
      <c r="J6" s="145">
        <f>H6+I6</f>
        <v>111</v>
      </c>
      <c r="K6" s="82">
        <f>IFERROR(J6/G6,"-")</f>
        <v>1.8813559322034</v>
      </c>
      <c r="L6" s="81">
        <v>10</v>
      </c>
      <c r="M6" s="81">
        <v>15</v>
      </c>
      <c r="N6" s="82">
        <f>IFERROR(L6/J6,"-")</f>
        <v>0.09009009009009</v>
      </c>
      <c r="O6" s="83">
        <f>IFERROR(D6/J6,"-")</f>
        <v>1936.9369369369</v>
      </c>
      <c r="P6" s="84">
        <v>6</v>
      </c>
      <c r="Q6" s="82">
        <f>IFERROR(P6/J6,"-")</f>
        <v>0.054054054054054</v>
      </c>
      <c r="R6" s="200">
        <v>337000</v>
      </c>
      <c r="S6" s="201">
        <f>IFERROR(R6/J6,"-")</f>
        <v>3036.036036036</v>
      </c>
      <c r="T6" s="201">
        <f>IFERROR(R6/P6,"-")</f>
        <v>56166.666666667</v>
      </c>
      <c r="U6" s="195">
        <f>IFERROR(R6-D6,"-")</f>
        <v>122000</v>
      </c>
      <c r="V6" s="85">
        <f>R6/D6</f>
        <v>1.5674418604651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125000</v>
      </c>
      <c r="E7" s="81">
        <v>212</v>
      </c>
      <c r="F7" s="81">
        <v>150</v>
      </c>
      <c r="G7" s="81">
        <v>196</v>
      </c>
      <c r="H7" s="91">
        <v>99</v>
      </c>
      <c r="I7" s="92">
        <v>9</v>
      </c>
      <c r="J7" s="145">
        <f>H7+I7</f>
        <v>108</v>
      </c>
      <c r="K7" s="82">
        <f>IFERROR(J7/G7,"-")</f>
        <v>0.55102040816327</v>
      </c>
      <c r="L7" s="81">
        <v>3</v>
      </c>
      <c r="M7" s="81">
        <v>12</v>
      </c>
      <c r="N7" s="82">
        <f>IFERROR(L7/J7,"-")</f>
        <v>0.027777777777778</v>
      </c>
      <c r="O7" s="83">
        <f>IFERROR(D7/J7,"-")</f>
        <v>1157.4074074074</v>
      </c>
      <c r="P7" s="84">
        <v>2</v>
      </c>
      <c r="Q7" s="82">
        <f>IFERROR(P7/J7,"-")</f>
        <v>0.018518518518519</v>
      </c>
      <c r="R7" s="200">
        <v>529000</v>
      </c>
      <c r="S7" s="201">
        <f>IFERROR(R7/J7,"-")</f>
        <v>4898.1481481481</v>
      </c>
      <c r="T7" s="201">
        <f>IFERROR(R7/P7,"-")</f>
        <v>264500</v>
      </c>
      <c r="U7" s="195">
        <f>IFERROR(R7-D7,"-")</f>
        <v>404000</v>
      </c>
      <c r="V7" s="85">
        <f>R7/D7</f>
        <v>4.232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340000</v>
      </c>
      <c r="E10" s="41">
        <f>SUM(E6:E8)</f>
        <v>659</v>
      </c>
      <c r="F10" s="41">
        <f>SUM(F6:F8)</f>
        <v>252</v>
      </c>
      <c r="G10" s="41">
        <f>SUM(G6:G8)</f>
        <v>255</v>
      </c>
      <c r="H10" s="41">
        <f>SUM(H6:H8)</f>
        <v>209</v>
      </c>
      <c r="I10" s="41">
        <f>SUM(I6:I8)</f>
        <v>10</v>
      </c>
      <c r="J10" s="41">
        <f>SUM(J6:J8)</f>
        <v>219</v>
      </c>
      <c r="K10" s="42">
        <f>IFERROR(J10/G10,"-")</f>
        <v>0.85882352941176</v>
      </c>
      <c r="L10" s="78">
        <f>SUM(L6:L8)</f>
        <v>13</v>
      </c>
      <c r="M10" s="78">
        <f>SUM(M6:M8)</f>
        <v>27</v>
      </c>
      <c r="N10" s="42">
        <f>IFERROR(L10/J10,"-")</f>
        <v>0.059360730593607</v>
      </c>
      <c r="O10" s="43">
        <f>IFERROR(D10/J10,"-")</f>
        <v>1552.5114155251</v>
      </c>
      <c r="P10" s="44">
        <f>SUM(P6:P8)</f>
        <v>8</v>
      </c>
      <c r="Q10" s="42">
        <f>IFERROR(P10/J10,"-")</f>
        <v>0.036529680365297</v>
      </c>
      <c r="R10" s="45">
        <f>SUM(R6:R8)</f>
        <v>866000</v>
      </c>
      <c r="S10" s="45">
        <f>IFERROR(R10/J10,"-")</f>
        <v>3954.3378995434</v>
      </c>
      <c r="T10" s="45">
        <f>IFERROR(R10/P10,"-")</f>
        <v>108250</v>
      </c>
      <c r="U10" s="46">
        <f>SUM(U6:U8)</f>
        <v>526000</v>
      </c>
      <c r="V10" s="47">
        <f>IFERROR(R10/D10,"-")</f>
        <v>2.5470588235294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0.63076923076923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</v>
      </c>
      <c r="K6" s="81">
        <v>0</v>
      </c>
      <c r="L6" s="81">
        <v>0</v>
      </c>
      <c r="M6" s="81">
        <v>0</v>
      </c>
      <c r="N6" s="91">
        <v>32</v>
      </c>
      <c r="O6" s="92">
        <v>0</v>
      </c>
      <c r="P6" s="93">
        <f>N6+O6</f>
        <v>32</v>
      </c>
      <c r="Q6" s="82" t="str">
        <f>IFERROR(P6/M6,"-")</f>
        <v>-</v>
      </c>
      <c r="R6" s="81">
        <v>4</v>
      </c>
      <c r="S6" s="81">
        <v>6</v>
      </c>
      <c r="T6" s="82">
        <f>IFERROR(S6/(O6+P6),"-")</f>
        <v>0.1875</v>
      </c>
      <c r="U6" s="182">
        <f>IFERROR(J6/SUM(P6:P7),"-")</f>
        <v>1511.6279069767</v>
      </c>
      <c r="V6" s="84">
        <v>3</v>
      </c>
      <c r="W6" s="82">
        <f>IF(P6=0,"-",V6/P6)</f>
        <v>0.09375</v>
      </c>
      <c r="X6" s="186">
        <v>35000</v>
      </c>
      <c r="Y6" s="187">
        <f>IFERROR(X6/P6,"-")</f>
        <v>1093.75</v>
      </c>
      <c r="Z6" s="187">
        <f>IFERROR(X6/V6,"-")</f>
        <v>11666.666666667</v>
      </c>
      <c r="AA6" s="188">
        <f>SUM(X6:X7)-SUM(J6:J7)</f>
        <v>-24000</v>
      </c>
      <c r="AB6" s="85">
        <f>SUM(X6:X7)/SUM(J6:J7)</f>
        <v>0.63076923076923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6</v>
      </c>
      <c r="AN6" s="101">
        <f>IF(P6=0,"",IF(AM6=0,"",(AM6/P6)))</f>
        <v>0.1875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0.0625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8</v>
      </c>
      <c r="BF6" s="113">
        <f>IF(P6=0,"",IF(BE6=0,"",(BE6/P6)))</f>
        <v>0.25</v>
      </c>
      <c r="BG6" s="112">
        <v>2</v>
      </c>
      <c r="BH6" s="114">
        <f>IFERROR(BG6/BE6,"-")</f>
        <v>0.25</v>
      </c>
      <c r="BI6" s="115">
        <v>32000</v>
      </c>
      <c r="BJ6" s="116">
        <f>IFERROR(BI6/BE6,"-")</f>
        <v>4000</v>
      </c>
      <c r="BK6" s="117"/>
      <c r="BL6" s="117">
        <v>1</v>
      </c>
      <c r="BM6" s="117">
        <v>1</v>
      </c>
      <c r="BN6" s="119">
        <v>8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0.15625</v>
      </c>
      <c r="BY6" s="128">
        <v>1</v>
      </c>
      <c r="BZ6" s="129">
        <f>IFERROR(BY6/BW6,"-")</f>
        <v>0.2</v>
      </c>
      <c r="CA6" s="130">
        <v>3000</v>
      </c>
      <c r="CB6" s="131">
        <f>IFERROR(CA6/BW6,"-")</f>
        <v>600</v>
      </c>
      <c r="CC6" s="132">
        <v>1</v>
      </c>
      <c r="CD6" s="132"/>
      <c r="CE6" s="132"/>
      <c r="CF6" s="133">
        <v>3</v>
      </c>
      <c r="CG6" s="134">
        <f>IF(P6=0,"",IF(CF6=0,"",(CF6/P6)))</f>
        <v>0.09375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3</v>
      </c>
      <c r="CP6" s="141">
        <v>35000</v>
      </c>
      <c r="CQ6" s="141">
        <v>20000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65</v>
      </c>
      <c r="L7" s="81">
        <v>38</v>
      </c>
      <c r="M7" s="81">
        <v>21</v>
      </c>
      <c r="N7" s="91">
        <v>11</v>
      </c>
      <c r="O7" s="92">
        <v>0</v>
      </c>
      <c r="P7" s="93">
        <f>N7+O7</f>
        <v>11</v>
      </c>
      <c r="Q7" s="82">
        <f>IFERROR(P7/M7,"-")</f>
        <v>0.52380952380952</v>
      </c>
      <c r="R7" s="81">
        <v>2</v>
      </c>
      <c r="S7" s="81">
        <v>2</v>
      </c>
      <c r="T7" s="82">
        <f>IFERROR(S7/(O7+P7),"-")</f>
        <v>0.18181818181818</v>
      </c>
      <c r="U7" s="182"/>
      <c r="V7" s="84">
        <v>1</v>
      </c>
      <c r="W7" s="82">
        <f>IF(P7=0,"-",V7/P7)</f>
        <v>0.090909090909091</v>
      </c>
      <c r="X7" s="186">
        <v>6000</v>
      </c>
      <c r="Y7" s="187">
        <f>IFERROR(X7/P7,"-")</f>
        <v>545.45454545455</v>
      </c>
      <c r="Z7" s="187">
        <f>IFERROR(X7/V7,"-")</f>
        <v>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0.090909090909091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0.18181818181818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4</v>
      </c>
      <c r="BO7" s="120">
        <f>IF(P7=0,"",IF(BN7=0,"",(BN7/P7)))</f>
        <v>0.36363636363636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0.27272727272727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0.090909090909091</v>
      </c>
      <c r="CH7" s="135">
        <v>1</v>
      </c>
      <c r="CI7" s="136">
        <f>IFERROR(CH7/CF7,"-")</f>
        <v>1</v>
      </c>
      <c r="CJ7" s="137">
        <v>6000</v>
      </c>
      <c r="CK7" s="138">
        <f>IFERROR(CJ7/CF7,"-")</f>
        <v>6000</v>
      </c>
      <c r="CL7" s="139"/>
      <c r="CM7" s="139">
        <v>1</v>
      </c>
      <c r="CN7" s="139"/>
      <c r="CO7" s="140">
        <v>1</v>
      </c>
      <c r="CP7" s="141">
        <v>6000</v>
      </c>
      <c r="CQ7" s="141">
        <v>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3.9466666666667</v>
      </c>
      <c r="B8" s="203" t="s">
        <v>70</v>
      </c>
      <c r="C8" s="203" t="s">
        <v>71</v>
      </c>
      <c r="D8" s="203" t="s">
        <v>72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75000</v>
      </c>
      <c r="K8" s="81">
        <v>0</v>
      </c>
      <c r="L8" s="81">
        <v>0</v>
      </c>
      <c r="M8" s="81">
        <v>0</v>
      </c>
      <c r="N8" s="91">
        <v>44</v>
      </c>
      <c r="O8" s="92">
        <v>1</v>
      </c>
      <c r="P8" s="93">
        <f>N8+O8</f>
        <v>45</v>
      </c>
      <c r="Q8" s="82" t="str">
        <f>IFERROR(P8/M8,"-")</f>
        <v>-</v>
      </c>
      <c r="R8" s="81">
        <v>3</v>
      </c>
      <c r="S8" s="81">
        <v>5</v>
      </c>
      <c r="T8" s="82">
        <f>IFERROR(S8/(O8+P8),"-")</f>
        <v>0.10869565217391</v>
      </c>
      <c r="U8" s="182">
        <f>IFERROR(J8/SUM(P8:P9),"-")</f>
        <v>1470.5882352941</v>
      </c>
      <c r="V8" s="84">
        <v>2</v>
      </c>
      <c r="W8" s="82">
        <f>IF(P8=0,"-",V8/P8)</f>
        <v>0.044444444444444</v>
      </c>
      <c r="X8" s="186">
        <v>296000</v>
      </c>
      <c r="Y8" s="187">
        <f>IFERROR(X8/P8,"-")</f>
        <v>6577.7777777778</v>
      </c>
      <c r="Z8" s="187">
        <f>IFERROR(X8/V8,"-")</f>
        <v>148000</v>
      </c>
      <c r="AA8" s="188">
        <f>SUM(X8:X9)-SUM(J8:J9)</f>
        <v>221000</v>
      </c>
      <c r="AB8" s="85">
        <f>SUM(X8:X9)/SUM(J8:J9)</f>
        <v>3.9466666666667</v>
      </c>
      <c r="AC8" s="79"/>
      <c r="AD8" s="94">
        <v>4</v>
      </c>
      <c r="AE8" s="95">
        <f>IF(P8=0,"",IF(AD8=0,"",(AD8/P8)))</f>
        <v>0.088888888888889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15</v>
      </c>
      <c r="AN8" s="101">
        <f>IF(P8=0,"",IF(AM8=0,"",(AM8/P8)))</f>
        <v>0.33333333333333</v>
      </c>
      <c r="AO8" s="100">
        <v>1</v>
      </c>
      <c r="AP8" s="102">
        <f>IFERROR(AP8/AM8,"-")</f>
        <v>0</v>
      </c>
      <c r="AQ8" s="103">
        <v>6000</v>
      </c>
      <c r="AR8" s="104">
        <f>IFERROR(AQ8/AM8,"-")</f>
        <v>400</v>
      </c>
      <c r="AS8" s="105"/>
      <c r="AT8" s="105">
        <v>1</v>
      </c>
      <c r="AU8" s="105"/>
      <c r="AV8" s="106">
        <v>4</v>
      </c>
      <c r="AW8" s="107">
        <f>IF(P8=0,"",IF(AV8=0,"",(AV8/P8)))</f>
        <v>0.088888888888889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5</v>
      </c>
      <c r="BF8" s="113">
        <f>IF(P8=0,"",IF(BE8=0,"",(BE8/P8)))</f>
        <v>0.11111111111111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12</v>
      </c>
      <c r="BO8" s="120">
        <f>IF(P8=0,"",IF(BN8=0,"",(BN8/P8)))</f>
        <v>0.26666666666667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4</v>
      </c>
      <c r="BX8" s="127">
        <f>IF(P8=0,"",IF(BW8=0,"",(BW8/P8)))</f>
        <v>0.088888888888889</v>
      </c>
      <c r="BY8" s="128">
        <v>1</v>
      </c>
      <c r="BZ8" s="129">
        <f>IFERROR(BY8/BW8,"-")</f>
        <v>0.25</v>
      </c>
      <c r="CA8" s="130">
        <v>290000</v>
      </c>
      <c r="CB8" s="131">
        <f>IFERROR(CA8/BW8,"-")</f>
        <v>72500</v>
      </c>
      <c r="CC8" s="132"/>
      <c r="CD8" s="132"/>
      <c r="CE8" s="132">
        <v>1</v>
      </c>
      <c r="CF8" s="133">
        <v>1</v>
      </c>
      <c r="CG8" s="134">
        <f>IF(P8=0,"",IF(CF8=0,"",(CF8/P8)))</f>
        <v>0.022222222222222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296000</v>
      </c>
      <c r="CQ8" s="141">
        <v>290000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76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59</v>
      </c>
      <c r="L9" s="81">
        <v>37</v>
      </c>
      <c r="M9" s="81">
        <v>13</v>
      </c>
      <c r="N9" s="91">
        <v>6</v>
      </c>
      <c r="O9" s="92">
        <v>0</v>
      </c>
      <c r="P9" s="93">
        <f>N9+O9</f>
        <v>6</v>
      </c>
      <c r="Q9" s="82">
        <f>IFERROR(P9/M9,"-")</f>
        <v>0.46153846153846</v>
      </c>
      <c r="R9" s="81">
        <v>1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0.16666666666667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0.16666666666667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0.33333333333333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</v>
      </c>
      <c r="B10" s="203" t="s">
        <v>77</v>
      </c>
      <c r="C10" s="203" t="s">
        <v>78</v>
      </c>
      <c r="D10" s="203" t="s">
        <v>63</v>
      </c>
      <c r="E10" s="203"/>
      <c r="F10" s="203" t="s">
        <v>64</v>
      </c>
      <c r="G10" s="203" t="s">
        <v>79</v>
      </c>
      <c r="H10" s="90" t="s">
        <v>66</v>
      </c>
      <c r="I10" s="90" t="s">
        <v>80</v>
      </c>
      <c r="J10" s="188">
        <v>75000</v>
      </c>
      <c r="K10" s="81">
        <v>0</v>
      </c>
      <c r="L10" s="81">
        <v>0</v>
      </c>
      <c r="M10" s="81">
        <v>0</v>
      </c>
      <c r="N10" s="91">
        <v>14</v>
      </c>
      <c r="O10" s="92">
        <v>0</v>
      </c>
      <c r="P10" s="93">
        <f>N10+O10</f>
        <v>14</v>
      </c>
      <c r="Q10" s="82" t="str">
        <f>IFERROR(P10/M10,"-")</f>
        <v>-</v>
      </c>
      <c r="R10" s="81">
        <v>0</v>
      </c>
      <c r="S10" s="81">
        <v>2</v>
      </c>
      <c r="T10" s="82">
        <f>IFERROR(S10/(O10+P10),"-")</f>
        <v>0.14285714285714</v>
      </c>
      <c r="U10" s="182">
        <f>IFERROR(J10/SUM(P10:P11),"-")</f>
        <v>4411.7647058824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SUM(X10:X11)-SUM(J10:J11)</f>
        <v>-75000</v>
      </c>
      <c r="AB10" s="85">
        <f>SUM(X10:X11)/SUM(J10:J11)</f>
        <v>0</v>
      </c>
      <c r="AC10" s="79"/>
      <c r="AD10" s="94">
        <v>2</v>
      </c>
      <c r="AE10" s="95">
        <f>IF(P10=0,"",IF(AD10=0,"",(AD10/P10)))</f>
        <v>0.14285714285714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6</v>
      </c>
      <c r="AN10" s="101">
        <f>IF(P10=0,"",IF(AM10=0,"",(AM10/P10)))</f>
        <v>0.42857142857143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3</v>
      </c>
      <c r="BO10" s="120">
        <f>IF(P10=0,"",IF(BN10=0,"",(BN10/P10)))</f>
        <v>0.21428571428571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3</v>
      </c>
      <c r="BX10" s="127">
        <f>IF(P10=0,"",IF(BW10=0,"",(BW10/P10)))</f>
        <v>0.21428571428571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81</v>
      </c>
      <c r="C11" s="203"/>
      <c r="D11" s="203"/>
      <c r="E11" s="203"/>
      <c r="F11" s="203" t="s">
        <v>69</v>
      </c>
      <c r="G11" s="203"/>
      <c r="H11" s="90"/>
      <c r="I11" s="90"/>
      <c r="J11" s="188"/>
      <c r="K11" s="81">
        <v>323</v>
      </c>
      <c r="L11" s="81">
        <v>27</v>
      </c>
      <c r="M11" s="81">
        <v>25</v>
      </c>
      <c r="N11" s="91">
        <v>3</v>
      </c>
      <c r="O11" s="92">
        <v>0</v>
      </c>
      <c r="P11" s="93">
        <f>N11+O11</f>
        <v>3</v>
      </c>
      <c r="Q11" s="82">
        <f>IFERROR(P11/M11,"-")</f>
        <v>0.12</v>
      </c>
      <c r="R11" s="81">
        <v>0</v>
      </c>
      <c r="S11" s="81">
        <v>0</v>
      </c>
      <c r="T11" s="82">
        <f>IFERROR(S11/(O11+P11),"-")</f>
        <v>0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0.33333333333333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0.33333333333333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1.5674418604651</v>
      </c>
      <c r="B14" s="39"/>
      <c r="C14" s="39"/>
      <c r="D14" s="39"/>
      <c r="E14" s="39"/>
      <c r="F14" s="39"/>
      <c r="G14" s="40" t="s">
        <v>82</v>
      </c>
      <c r="H14" s="40"/>
      <c r="I14" s="40"/>
      <c r="J14" s="190">
        <f>SUM(J6:J13)</f>
        <v>215000</v>
      </c>
      <c r="K14" s="41">
        <f>SUM(K6:K13)</f>
        <v>447</v>
      </c>
      <c r="L14" s="41">
        <f>SUM(L6:L13)</f>
        <v>102</v>
      </c>
      <c r="M14" s="41">
        <f>SUM(M6:M13)</f>
        <v>59</v>
      </c>
      <c r="N14" s="41">
        <f>SUM(N6:N13)</f>
        <v>110</v>
      </c>
      <c r="O14" s="41">
        <f>SUM(O6:O13)</f>
        <v>1</v>
      </c>
      <c r="P14" s="41">
        <f>SUM(P6:P13)</f>
        <v>111</v>
      </c>
      <c r="Q14" s="42">
        <f>IFERROR(P14/M14,"-")</f>
        <v>1.8813559322034</v>
      </c>
      <c r="R14" s="78">
        <f>SUM(R6:R13)</f>
        <v>10</v>
      </c>
      <c r="S14" s="78">
        <f>SUM(S6:S13)</f>
        <v>15</v>
      </c>
      <c r="T14" s="42">
        <f>IFERROR(R14/P14,"-")</f>
        <v>0.09009009009009</v>
      </c>
      <c r="U14" s="184">
        <f>IFERROR(J14/P14,"-")</f>
        <v>1936.9369369369</v>
      </c>
      <c r="V14" s="44">
        <f>SUM(V6:V13)</f>
        <v>6</v>
      </c>
      <c r="W14" s="42">
        <f>IFERROR(V14/P14,"-")</f>
        <v>0.054054054054054</v>
      </c>
      <c r="X14" s="190">
        <f>SUM(X6:X13)</f>
        <v>337000</v>
      </c>
      <c r="Y14" s="190">
        <f>IFERROR(X14/P14,"-")</f>
        <v>3036.036036036</v>
      </c>
      <c r="Z14" s="190">
        <f>IFERROR(X14/V14,"-")</f>
        <v>56166.666666667</v>
      </c>
      <c r="AA14" s="190">
        <f>X14-J14</f>
        <v>122000</v>
      </c>
      <c r="AB14" s="47">
        <f>X14/J14</f>
        <v>1.5674418604651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4.232</v>
      </c>
      <c r="B6" s="203" t="s">
        <v>84</v>
      </c>
      <c r="C6" s="203" t="s">
        <v>85</v>
      </c>
      <c r="D6" s="203" t="s">
        <v>86</v>
      </c>
      <c r="E6" s="203" t="s">
        <v>87</v>
      </c>
      <c r="F6" s="203" t="s">
        <v>64</v>
      </c>
      <c r="G6" s="203" t="s">
        <v>88</v>
      </c>
      <c r="H6" s="90" t="s">
        <v>89</v>
      </c>
      <c r="I6" s="90" t="s">
        <v>90</v>
      </c>
      <c r="J6" s="188">
        <v>125000</v>
      </c>
      <c r="K6" s="81">
        <v>0</v>
      </c>
      <c r="L6" s="81">
        <v>0</v>
      </c>
      <c r="M6" s="81">
        <v>0</v>
      </c>
      <c r="N6" s="91">
        <v>41</v>
      </c>
      <c r="O6" s="92">
        <v>3</v>
      </c>
      <c r="P6" s="93">
        <f>N6+O6</f>
        <v>44</v>
      </c>
      <c r="Q6" s="82" t="str">
        <f>IFERROR(P6/M6,"-")</f>
        <v>-</v>
      </c>
      <c r="R6" s="81">
        <v>1</v>
      </c>
      <c r="S6" s="81">
        <v>0</v>
      </c>
      <c r="T6" s="82">
        <f>IFERROR(S6/(O6+P6),"-")</f>
        <v>0</v>
      </c>
      <c r="U6" s="182">
        <f>IFERROR(J6/SUM(P6:P7),"-")</f>
        <v>1157.4074074074</v>
      </c>
      <c r="V6" s="84">
        <v>1</v>
      </c>
      <c r="W6" s="82">
        <f>IF(P6=0,"-",V6/P6)</f>
        <v>0.022727272727273</v>
      </c>
      <c r="X6" s="186">
        <v>65000</v>
      </c>
      <c r="Y6" s="187">
        <f>IFERROR(X6/P6,"-")</f>
        <v>1477.2727272727</v>
      </c>
      <c r="Z6" s="187">
        <f>IFERROR(X6/V6,"-")</f>
        <v>65000</v>
      </c>
      <c r="AA6" s="188">
        <f>SUM(X6:X7)-SUM(J6:J7)</f>
        <v>404000</v>
      </c>
      <c r="AB6" s="85">
        <f>SUM(X6:X7)/SUM(J6:J7)</f>
        <v>4.232</v>
      </c>
      <c r="AC6" s="79"/>
      <c r="AD6" s="94">
        <v>6</v>
      </c>
      <c r="AE6" s="95">
        <f>IF(P6=0,"",IF(AD6=0,"",(AD6/P6)))</f>
        <v>0.13636363636364</v>
      </c>
      <c r="AF6" s="94">
        <v>1</v>
      </c>
      <c r="AG6" s="96">
        <f>IFERROR(AF6/AD6,"-")</f>
        <v>0.16666666666667</v>
      </c>
      <c r="AH6" s="97">
        <v>65000</v>
      </c>
      <c r="AI6" s="98">
        <f>IFERROR(AH6/AD6,"-")</f>
        <v>10833.333333333</v>
      </c>
      <c r="AJ6" s="99"/>
      <c r="AK6" s="99"/>
      <c r="AL6" s="99">
        <v>1</v>
      </c>
      <c r="AM6" s="100">
        <v>14</v>
      </c>
      <c r="AN6" s="101">
        <f>IF(P6=0,"",IF(AM6=0,"",(AM6/P6)))</f>
        <v>0.31818181818182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5</v>
      </c>
      <c r="AW6" s="107">
        <f>IF(P6=0,"",IF(AV6=0,"",(AV6/P6)))</f>
        <v>0.11363636363636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10</v>
      </c>
      <c r="BF6" s="113">
        <f>IF(P6=0,"",IF(BE6=0,"",(BE6/P6)))</f>
        <v>0.22727272727273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0.090909090909091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0.11363636363636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65000</v>
      </c>
      <c r="CQ6" s="141">
        <v>65000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91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212</v>
      </c>
      <c r="L7" s="81">
        <v>150</v>
      </c>
      <c r="M7" s="81">
        <v>196</v>
      </c>
      <c r="N7" s="91">
        <v>58</v>
      </c>
      <c r="O7" s="92">
        <v>6</v>
      </c>
      <c r="P7" s="93">
        <f>N7+O7</f>
        <v>64</v>
      </c>
      <c r="Q7" s="82">
        <f>IFERROR(P7/M7,"-")</f>
        <v>0.3265306122449</v>
      </c>
      <c r="R7" s="81">
        <v>2</v>
      </c>
      <c r="S7" s="81">
        <v>12</v>
      </c>
      <c r="T7" s="82">
        <f>IFERROR(S7/(O7+P7),"-")</f>
        <v>0.17142857142857</v>
      </c>
      <c r="U7" s="182"/>
      <c r="V7" s="84">
        <v>1</v>
      </c>
      <c r="W7" s="82">
        <f>IF(P7=0,"-",V7/P7)</f>
        <v>0.015625</v>
      </c>
      <c r="X7" s="186">
        <v>464000</v>
      </c>
      <c r="Y7" s="187">
        <f>IFERROR(X7/P7,"-")</f>
        <v>7250</v>
      </c>
      <c r="Z7" s="187">
        <f>IFERROR(X7/V7,"-")</f>
        <v>464000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19</v>
      </c>
      <c r="AN7" s="101">
        <f>IF(P7=0,"",IF(AM7=0,"",(AM7/P7)))</f>
        <v>0.296875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4</v>
      </c>
      <c r="AW7" s="107">
        <f>IF(P7=0,"",IF(AV7=0,"",(AV7/P7)))</f>
        <v>0.0625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18</v>
      </c>
      <c r="BO7" s="120">
        <f>IF(P7=0,"",IF(BN7=0,"",(BN7/P7)))</f>
        <v>0.28125</v>
      </c>
      <c r="BP7" s="121">
        <v>1</v>
      </c>
      <c r="BQ7" s="122">
        <f>IFERROR(BP7/BN7,"-")</f>
        <v>0.055555555555556</v>
      </c>
      <c r="BR7" s="123">
        <v>464000</v>
      </c>
      <c r="BS7" s="124">
        <f>IFERROR(BR7/BN7,"-")</f>
        <v>25777.777777778</v>
      </c>
      <c r="BT7" s="125"/>
      <c r="BU7" s="125"/>
      <c r="BV7" s="125">
        <v>1</v>
      </c>
      <c r="BW7" s="126">
        <v>12</v>
      </c>
      <c r="BX7" s="127">
        <f>IF(P7=0,"",IF(BW7=0,"",(BW7/P7)))</f>
        <v>0.1875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3</v>
      </c>
      <c r="CG7" s="134">
        <f>IF(P7=0,"",IF(CF7=0,"",(CF7/P7)))</f>
        <v>0.046875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1</v>
      </c>
      <c r="CP7" s="141">
        <v>464000</v>
      </c>
      <c r="CQ7" s="141">
        <v>464000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4.232</v>
      </c>
      <c r="B10" s="39"/>
      <c r="C10" s="39"/>
      <c r="D10" s="39"/>
      <c r="E10" s="39"/>
      <c r="F10" s="39"/>
      <c r="G10" s="40" t="s">
        <v>92</v>
      </c>
      <c r="H10" s="40"/>
      <c r="I10" s="40"/>
      <c r="J10" s="190">
        <f>SUM(J6:J9)</f>
        <v>125000</v>
      </c>
      <c r="K10" s="41">
        <f>SUM(K6:K9)</f>
        <v>212</v>
      </c>
      <c r="L10" s="41">
        <f>SUM(L6:L9)</f>
        <v>150</v>
      </c>
      <c r="M10" s="41">
        <f>SUM(M6:M9)</f>
        <v>196</v>
      </c>
      <c r="N10" s="41">
        <f>SUM(N6:N9)</f>
        <v>99</v>
      </c>
      <c r="O10" s="41">
        <f>SUM(O6:O9)</f>
        <v>9</v>
      </c>
      <c r="P10" s="41">
        <f>SUM(P6:P9)</f>
        <v>108</v>
      </c>
      <c r="Q10" s="42">
        <f>IFERROR(P10/M10,"-")</f>
        <v>0.55102040816327</v>
      </c>
      <c r="R10" s="78">
        <f>SUM(R6:R9)</f>
        <v>3</v>
      </c>
      <c r="S10" s="78">
        <f>SUM(S6:S9)</f>
        <v>12</v>
      </c>
      <c r="T10" s="42">
        <f>IFERROR(R10/P10,"-")</f>
        <v>0.027777777777778</v>
      </c>
      <c r="U10" s="184">
        <f>IFERROR(J10/P10,"-")</f>
        <v>1157.4074074074</v>
      </c>
      <c r="V10" s="44">
        <f>SUM(V6:V9)</f>
        <v>2</v>
      </c>
      <c r="W10" s="42">
        <f>IFERROR(V10/P10,"-")</f>
        <v>0.018518518518519</v>
      </c>
      <c r="X10" s="190">
        <f>SUM(X6:X9)</f>
        <v>529000</v>
      </c>
      <c r="Y10" s="190">
        <f>IFERROR(X10/P10,"-")</f>
        <v>4898.1481481481</v>
      </c>
      <c r="Z10" s="190">
        <f>IFERROR(X10/V10,"-")</f>
        <v>264500</v>
      </c>
      <c r="AA10" s="190">
        <f>X10-J10</f>
        <v>404000</v>
      </c>
      <c r="AB10" s="47">
        <f>X10/J10</f>
        <v>4.232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