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<sst xmlns="http://schemas.openxmlformats.org/spreadsheetml/2006/main" uniqueCount="94">
  <si>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</si>
  <si>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</si>
  <si>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</si>
  <si>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</si>
  <si>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</si>
  <si>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</si>
  <si>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</si>
  <si>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</si>
  <si>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</si>
  <si>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</si>
  <si>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</si>
  <si>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</si>
  <si>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</si>
  <si>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</si>
  <si>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</si>
  <si>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</si>
  <si>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</si>
  <si>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</si>
  <si>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</si>
  <si>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</si>
  <si>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</si>
  <si>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</si>
  <si>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</si>
  <si>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</si>
  <si>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</si>
  <si>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</si>
  <si>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</si>
  <si>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</si>
  <si>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</si>
  <si>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</si>
  <si>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</si>
  <si>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</si>
  <si>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</si>
  <si>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</si>
  <si>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</si>
  <si>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</si>
  <si>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</si>
  <si>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</si>
  <si>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</si>
  <si>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</si>
  <si>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</si>
  <si>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</si>
  <si>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</si>
  <si>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</si>
  <si>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</si>
  <si>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</si>
  <si>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</si>
  <si>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</si>
  <si>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</si>
  <si>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</si>
  <si>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</si>
  <si>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</si>
  <si>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</si>
  <si>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</si>
  <si>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</si>
  <si>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</si>
  <si>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</si>
  <si>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</si>
  <si>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</si>
  <si>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</si>
  <si>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</si>
  <si>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ln_adn022</t>
  </si>
  <si>
    <t>徳間書店</t>
  </si>
  <si>
    <t>DVD漫画きよし_袋裏用セリフアレンジ_LINE版</t>
  </si>
  <si>
    <t>line</t>
  </si>
  <si>
    <t>アサヒ芸能.2W火</t>
  </si>
  <si>
    <t>DVD袋裏4C</t>
  </si>
  <si>
    <t>7月11日(火)</t>
  </si>
  <si>
    <t>ad829</t>
  </si>
  <si>
    <t>空電</t>
  </si>
  <si>
    <t>ln_adn024</t>
  </si>
  <si>
    <t>文友舎</t>
  </si>
  <si>
    <t>5P風俗ヘスティア(高宮菜々子さん)_LINE版</t>
  </si>
  <si>
    <t>EXCITING MAX! DELUXE 2023真夏の特大号</t>
  </si>
  <si>
    <t>1C5P</t>
  </si>
  <si>
    <t>7月31日(月)</t>
  </si>
  <si>
    <t>ad831</t>
  </si>
  <si>
    <t>雑誌 TOTAL</t>
  </si>
  <si>
    <t>●DVD 広告</t>
  </si>
  <si>
    <t>pa614</t>
  </si>
  <si>
    <t>三和出版</t>
  </si>
  <si>
    <t>DVD漫画きよし</t>
  </si>
  <si>
    <t>A4変形、CVSフル、860円、10万部</t>
  </si>
  <si>
    <t>lp07</t>
  </si>
  <si>
    <t>MEN'S DVD</t>
  </si>
  <si>
    <t>DVD袋表4C</t>
  </si>
  <si>
    <t>7月28日(金)</t>
  </si>
  <si>
    <t>pa615</t>
  </si>
  <si>
    <t>pa616</t>
  </si>
  <si>
    <t>DVD4コマ-ヘスティア</t>
  </si>
  <si>
    <t>A4、CVS日版PB</t>
  </si>
  <si>
    <t>人妻日和</t>
  </si>
  <si>
    <t>pa617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</si>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</sst>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140000</v>
      </c>
      <c r="E6" s="81">
        <v>351</v>
      </c>
      <c r="F6" s="81">
        <v>46</v>
      </c>
      <c r="G6" s="81">
        <v>9</v>
      </c>
      <c r="H6" s="91">
        <v>18</v>
      </c>
      <c r="I6" s="92">
        <v>0</v>
      </c>
      <c r="J6" s="145">
        <f>H6+I6</f>
        <v>18</v>
      </c>
      <c r="K6" s="82">
        <f>IFERROR(J6/G6,"-")</f>
        <v>2</v>
      </c>
      <c r="L6" s="81">
        <v>0</v>
      </c>
      <c r="M6" s="81">
        <v>1</v>
      </c>
      <c r="N6" s="82">
        <f>IFERROR(L6/J6,"-")</f>
        <v>0</v>
      </c>
      <c r="O6" s="83">
        <f>IFERROR(D6/J6,"-")</f>
        <v>7777.7777777778</v>
      </c>
      <c r="P6" s="84">
        <v>2</v>
      </c>
      <c r="Q6" s="82">
        <f>IFERROR(P6/J6,"-")</f>
        <v>0.11111111111111</v>
      </c>
      <c r="R6" s="200">
        <v>63000</v>
      </c>
      <c r="S6" s="201">
        <f>IFERROR(R6/J6,"-")</f>
        <v>3500</v>
      </c>
      <c r="T6" s="201">
        <f>IFERROR(R6/P6,"-")</f>
        <v>31500</v>
      </c>
      <c r="U6" s="195">
        <f>IFERROR(R6-D6,"-")</f>
        <v>-77000</v>
      </c>
      <c r="V6" s="85">
        <f>R6/D6</f>
        <v>0.45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460</v>
      </c>
      <c r="F7" s="81">
        <v>259</v>
      </c>
      <c r="G7" s="81">
        <v>686</v>
      </c>
      <c r="H7" s="91">
        <v>141</v>
      </c>
      <c r="I7" s="92">
        <v>3</v>
      </c>
      <c r="J7" s="145">
        <f>H7+I7</f>
        <v>144</v>
      </c>
      <c r="K7" s="82">
        <f>IFERROR(J7/G7,"-")</f>
        <v>0.20991253644315</v>
      </c>
      <c r="L7" s="81">
        <v>8</v>
      </c>
      <c r="M7" s="81">
        <v>24</v>
      </c>
      <c r="N7" s="82">
        <f>IFERROR(L7/J7,"-")</f>
        <v>0.055555555555556</v>
      </c>
      <c r="O7" s="83">
        <f>IFERROR(D7/J7,"-")</f>
        <v>1736.1111111111</v>
      </c>
      <c r="P7" s="84">
        <v>6</v>
      </c>
      <c r="Q7" s="82">
        <f>IFERROR(P7/J7,"-")</f>
        <v>0.041666666666667</v>
      </c>
      <c r="R7" s="200">
        <v>976020</v>
      </c>
      <c r="S7" s="201">
        <f>IFERROR(R7/J7,"-")</f>
        <v>6777.9166666667</v>
      </c>
      <c r="T7" s="201">
        <f>IFERROR(R7/P7,"-")</f>
        <v>162670</v>
      </c>
      <c r="U7" s="195">
        <f>IFERROR(R7-D7,"-")</f>
        <v>726020</v>
      </c>
      <c r="V7" s="85">
        <f>R7/D7</f>
        <v>3.90408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390000</v>
      </c>
      <c r="E10" s="41">
        <f>SUM(E6:E8)</f>
        <v>811</v>
      </c>
      <c r="F10" s="41">
        <f>SUM(F6:F8)</f>
        <v>305</v>
      </c>
      <c r="G10" s="41">
        <f>SUM(G6:G8)</f>
        <v>695</v>
      </c>
      <c r="H10" s="41">
        <f>SUM(H6:H8)</f>
        <v>159</v>
      </c>
      <c r="I10" s="41">
        <f>SUM(I6:I8)</f>
        <v>3</v>
      </c>
      <c r="J10" s="41">
        <f>SUM(J6:J8)</f>
        <v>162</v>
      </c>
      <c r="K10" s="42">
        <f>IFERROR(J10/G10,"-")</f>
        <v>0.23309352517986</v>
      </c>
      <c r="L10" s="78">
        <f>SUM(L6:L8)</f>
        <v>8</v>
      </c>
      <c r="M10" s="78">
        <f>SUM(M6:M8)</f>
        <v>25</v>
      </c>
      <c r="N10" s="42">
        <f>IFERROR(L10/J10,"-")</f>
        <v>0.049382716049383</v>
      </c>
      <c r="O10" s="43">
        <f>IFERROR(D10/J10,"-")</f>
        <v>2407.4074074074</v>
      </c>
      <c r="P10" s="44">
        <f>SUM(P6:P8)</f>
        <v>8</v>
      </c>
      <c r="Q10" s="42">
        <f>IFERROR(P10/J10,"-")</f>
        <v>0.049382716049383</v>
      </c>
      <c r="R10" s="45">
        <f>SUM(R6:R8)</f>
        <v>1039020</v>
      </c>
      <c r="S10" s="45">
        <f>IFERROR(R10/J10,"-")</f>
        <v>6413.7037037037</v>
      </c>
      <c r="T10" s="45">
        <f>IFERROR(R10/P10,"-")</f>
        <v>129877.5</v>
      </c>
      <c r="U10" s="46">
        <f>SUM(U6:U8)</f>
        <v>649020</v>
      </c>
      <c r="V10" s="47">
        <f>IFERROR(R10/D10,"-")</f>
        <v>2.6641538461538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0</v>
      </c>
      <c r="N6" s="91">
        <v>0</v>
      </c>
      <c r="O6" s="92">
        <v>0</v>
      </c>
      <c r="P6" s="93">
        <f>N6+O6</f>
        <v>0</v>
      </c>
      <c r="Q6" s="82" t="str">
        <f>IFERROR(P6/M6,"-")</f>
        <v>-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18750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300</v>
      </c>
      <c r="L7" s="81">
        <v>20</v>
      </c>
      <c r="M7" s="81">
        <v>3</v>
      </c>
      <c r="N7" s="91">
        <v>4</v>
      </c>
      <c r="O7" s="92">
        <v>0</v>
      </c>
      <c r="P7" s="93">
        <f>N7+O7</f>
        <v>4</v>
      </c>
      <c r="Q7" s="82">
        <f>IFERROR(P7/M7,"-")</f>
        <v>1.3333333333333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0.5</v>
      </c>
      <c r="AX7" s="106">
        <v>1</v>
      </c>
      <c r="AY7" s="108">
        <f>IFERROR(AX7/AV7,"-")</f>
        <v>0.5</v>
      </c>
      <c r="AZ7" s="109">
        <v>6000</v>
      </c>
      <c r="BA7" s="110">
        <f>IFERROR(AZ7/AV7,"-")</f>
        <v>3000</v>
      </c>
      <c r="BB7" s="111"/>
      <c r="BC7" s="111">
        <v>1</v>
      </c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0.96923076923077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65000</v>
      </c>
      <c r="K8" s="81">
        <v>0</v>
      </c>
      <c r="L8" s="81">
        <v>0</v>
      </c>
      <c r="M8" s="81">
        <v>0</v>
      </c>
      <c r="N8" s="91">
        <v>10</v>
      </c>
      <c r="O8" s="92">
        <v>0</v>
      </c>
      <c r="P8" s="93">
        <f>N8+O8</f>
        <v>10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0.1</v>
      </c>
      <c r="U8" s="182">
        <f>IFERROR(J8/SUM(P8:P9),"-")</f>
        <v>4642.8571428571</v>
      </c>
      <c r="V8" s="84">
        <v>1</v>
      </c>
      <c r="W8" s="82">
        <f>IF(P8=0,"-",V8/P8)</f>
        <v>0.1</v>
      </c>
      <c r="X8" s="186">
        <v>40000</v>
      </c>
      <c r="Y8" s="187">
        <f>IFERROR(X8/P8,"-")</f>
        <v>4000</v>
      </c>
      <c r="Z8" s="187">
        <f>IFERROR(X8/V8,"-")</f>
        <v>40000</v>
      </c>
      <c r="AA8" s="188">
        <f>SUM(X8:X9)-SUM(J8:J9)</f>
        <v>-2000</v>
      </c>
      <c r="AB8" s="85">
        <f>SUM(X8:X9)/SUM(J8:J9)</f>
        <v>0.96923076923077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</v>
      </c>
      <c r="BY8" s="128">
        <v>1</v>
      </c>
      <c r="BZ8" s="129">
        <f>IFERROR(BY8/BW8,"-")</f>
        <v>0.33333333333333</v>
      </c>
      <c r="CA8" s="130">
        <v>40000</v>
      </c>
      <c r="CB8" s="131">
        <f>IFERROR(CA8/BW8,"-")</f>
        <v>13333.333333333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40000</v>
      </c>
      <c r="CQ8" s="141">
        <v>40000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51</v>
      </c>
      <c r="L9" s="81">
        <v>26</v>
      </c>
      <c r="M9" s="81">
        <v>6</v>
      </c>
      <c r="N9" s="91">
        <v>4</v>
      </c>
      <c r="O9" s="92">
        <v>0</v>
      </c>
      <c r="P9" s="93">
        <f>N9+O9</f>
        <v>4</v>
      </c>
      <c r="Q9" s="82">
        <f>IFERROR(P9/M9,"-")</f>
        <v>0.66666666666667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23000</v>
      </c>
      <c r="Y9" s="187">
        <f>IFERROR(X9/P9,"-")</f>
        <v>5750</v>
      </c>
      <c r="Z9" s="187">
        <f>IFERROR(X9/V9,"-")</f>
        <v>23000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>
        <v>1</v>
      </c>
      <c r="BZ9" s="129">
        <f>IFERROR(BY9/BW9,"-")</f>
        <v>0.5</v>
      </c>
      <c r="CA9" s="130">
        <v>23000</v>
      </c>
      <c r="CB9" s="131">
        <f>IFERROR(CA9/BW9,"-")</f>
        <v>11500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23000</v>
      </c>
      <c r="CQ9" s="141">
        <v>23000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0.45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140000</v>
      </c>
      <c r="K12" s="41">
        <f>SUM(K6:K11)</f>
        <v>351</v>
      </c>
      <c r="L12" s="41">
        <f>SUM(L6:L11)</f>
        <v>46</v>
      </c>
      <c r="M12" s="41">
        <f>SUM(M6:M11)</f>
        <v>9</v>
      </c>
      <c r="N12" s="41">
        <f>SUM(N6:N11)</f>
        <v>18</v>
      </c>
      <c r="O12" s="41">
        <f>SUM(O6:O11)</f>
        <v>0</v>
      </c>
      <c r="P12" s="41">
        <f>SUM(P6:P11)</f>
        <v>18</v>
      </c>
      <c r="Q12" s="42">
        <f>IFERROR(P12/M12,"-")</f>
        <v>2</v>
      </c>
      <c r="R12" s="78">
        <f>SUM(R6:R11)</f>
        <v>0</v>
      </c>
      <c r="S12" s="78">
        <f>SUM(S6:S11)</f>
        <v>1</v>
      </c>
      <c r="T12" s="42">
        <f>IFERROR(R12/P12,"-")</f>
        <v>0</v>
      </c>
      <c r="U12" s="184">
        <f>IFERROR(J12/P12,"-")</f>
        <v>7777.7777777778</v>
      </c>
      <c r="V12" s="44">
        <f>SUM(V6:V11)</f>
        <v>2</v>
      </c>
      <c r="W12" s="42">
        <f>IFERROR(V12/P12,"-")</f>
        <v>0.11111111111111</v>
      </c>
      <c r="X12" s="190">
        <f>SUM(X6:X11)</f>
        <v>63000</v>
      </c>
      <c r="Y12" s="190">
        <f>IFERROR(X12/P12,"-")</f>
        <v>3500</v>
      </c>
      <c r="Z12" s="190">
        <f>IFERROR(X12/V12,"-")</f>
        <v>31500</v>
      </c>
      <c r="AA12" s="190">
        <f>X12-J12</f>
        <v>-77000</v>
      </c>
      <c r="AB12" s="47">
        <f>X12/J12</f>
        <v>0.45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83</v>
      </c>
      <c r="G6" s="203" t="s">
        <v>84</v>
      </c>
      <c r="H6" s="90" t="s">
        <v>85</v>
      </c>
      <c r="I6" s="90" t="s">
        <v>86</v>
      </c>
      <c r="J6" s="188">
        <v>125000</v>
      </c>
      <c r="K6" s="81">
        <v>26</v>
      </c>
      <c r="L6" s="81">
        <v>0</v>
      </c>
      <c r="M6" s="81">
        <v>97</v>
      </c>
      <c r="N6" s="91">
        <v>15</v>
      </c>
      <c r="O6" s="92">
        <v>0</v>
      </c>
      <c r="P6" s="93">
        <f>N6+O6</f>
        <v>15</v>
      </c>
      <c r="Q6" s="82">
        <f>IFERROR(P6/M6,"-")</f>
        <v>0.15463917525773</v>
      </c>
      <c r="R6" s="81">
        <v>0</v>
      </c>
      <c r="S6" s="81">
        <v>3</v>
      </c>
      <c r="T6" s="82">
        <f>IFERROR(S6/(O6+P6),"-")</f>
        <v>0.2</v>
      </c>
      <c r="U6" s="182">
        <f>IFERROR(J6/SUM(P6:P7),"-")</f>
        <v>2314.8148148148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0.4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0.26666666666667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7</v>
      </c>
      <c r="AW6" s="107">
        <f>IF(P6=0,"",IF(AV6=0,"",(AV6/P6)))</f>
        <v>0.46666666666667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0.066666666666667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133</v>
      </c>
      <c r="L7" s="81">
        <v>101</v>
      </c>
      <c r="M7" s="81">
        <v>90</v>
      </c>
      <c r="N7" s="91">
        <v>39</v>
      </c>
      <c r="O7" s="92">
        <v>0</v>
      </c>
      <c r="P7" s="93">
        <f>N7+O7</f>
        <v>39</v>
      </c>
      <c r="Q7" s="82">
        <f>IFERROR(P7/M7,"-")</f>
        <v>0.43333333333333</v>
      </c>
      <c r="R7" s="81">
        <v>3</v>
      </c>
      <c r="S7" s="81">
        <v>6</v>
      </c>
      <c r="T7" s="82">
        <f>IFERROR(S7/(O7+P7),"-")</f>
        <v>0.15384615384615</v>
      </c>
      <c r="U7" s="182"/>
      <c r="V7" s="84">
        <v>2</v>
      </c>
      <c r="W7" s="82">
        <f>IF(P7=0,"-",V7/P7)</f>
        <v>0.051282051282051</v>
      </c>
      <c r="X7" s="186">
        <v>50000</v>
      </c>
      <c r="Y7" s="187">
        <f>IFERROR(X7/P7,"-")</f>
        <v>1282.0512820513</v>
      </c>
      <c r="Z7" s="187">
        <f>IFERROR(X7/V7,"-")</f>
        <v>25000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12</v>
      </c>
      <c r="AN7" s="101">
        <f>IF(P7=0,"",IF(AM7=0,"",(AM7/P7)))</f>
        <v>0.30769230769231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0.051282051282051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0.15384615384615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13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0.1025641025641</v>
      </c>
      <c r="BY7" s="128">
        <v>1</v>
      </c>
      <c r="BZ7" s="129">
        <f>IFERROR(BY7/BW7,"-")</f>
        <v>0.25</v>
      </c>
      <c r="CA7" s="130">
        <v>21000</v>
      </c>
      <c r="CB7" s="131">
        <f>IFERROR(CA7/BW7,"-")</f>
        <v>5250</v>
      </c>
      <c r="CC7" s="132"/>
      <c r="CD7" s="132"/>
      <c r="CE7" s="132">
        <v>1</v>
      </c>
      <c r="CF7" s="133">
        <v>2</v>
      </c>
      <c r="CG7" s="134">
        <f>IF(P7=0,"",IF(CF7=0,"",(CF7/P7)))</f>
        <v>0.051282051282051</v>
      </c>
      <c r="CH7" s="135">
        <v>1</v>
      </c>
      <c r="CI7" s="136">
        <f>IFERROR(CH7/CF7,"-")</f>
        <v>0.5</v>
      </c>
      <c r="CJ7" s="137">
        <v>29000</v>
      </c>
      <c r="CK7" s="138">
        <f>IFERROR(CJ7/CF7,"-")</f>
        <v>14500</v>
      </c>
      <c r="CL7" s="139"/>
      <c r="CM7" s="139"/>
      <c r="CN7" s="139">
        <v>1</v>
      </c>
      <c r="CO7" s="140">
        <v>2</v>
      </c>
      <c r="CP7" s="141">
        <v>50000</v>
      </c>
      <c r="CQ7" s="141">
        <v>29000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7.40816</v>
      </c>
      <c r="B8" s="203" t="s">
        <v>88</v>
      </c>
      <c r="C8" s="203" t="s">
        <v>80</v>
      </c>
      <c r="D8" s="203" t="s">
        <v>89</v>
      </c>
      <c r="E8" s="203" t="s">
        <v>90</v>
      </c>
      <c r="F8" s="203" t="s">
        <v>83</v>
      </c>
      <c r="G8" s="203" t="s">
        <v>91</v>
      </c>
      <c r="H8" s="90" t="s">
        <v>85</v>
      </c>
      <c r="I8" s="90" t="s">
        <v>75</v>
      </c>
      <c r="J8" s="188">
        <v>125000</v>
      </c>
      <c r="K8" s="81">
        <v>79</v>
      </c>
      <c r="L8" s="81">
        <v>0</v>
      </c>
      <c r="M8" s="81">
        <v>354</v>
      </c>
      <c r="N8" s="91">
        <v>33</v>
      </c>
      <c r="O8" s="92">
        <v>1</v>
      </c>
      <c r="P8" s="93">
        <f>N8+O8</f>
        <v>34</v>
      </c>
      <c r="Q8" s="82">
        <f>IFERROR(P8/M8,"-")</f>
        <v>0.096045197740113</v>
      </c>
      <c r="R8" s="81">
        <v>2</v>
      </c>
      <c r="S8" s="81">
        <v>5</v>
      </c>
      <c r="T8" s="82">
        <f>IFERROR(S8/(O8+P8),"-")</f>
        <v>0.14285714285714</v>
      </c>
      <c r="U8" s="182">
        <f>IFERROR(J8/SUM(P8:P9),"-")</f>
        <v>1388.8888888889</v>
      </c>
      <c r="V8" s="84">
        <v>2</v>
      </c>
      <c r="W8" s="82">
        <f>IF(P8=0,"-",V8/P8)</f>
        <v>0.058823529411765</v>
      </c>
      <c r="X8" s="186">
        <v>3020</v>
      </c>
      <c r="Y8" s="187">
        <f>IFERROR(X8/P8,"-")</f>
        <v>88.823529411765</v>
      </c>
      <c r="Z8" s="187">
        <f>IFERROR(X8/V8,"-")</f>
        <v>1510</v>
      </c>
      <c r="AA8" s="188">
        <f>SUM(X8:X9)-SUM(J8:J9)</f>
        <v>801020</v>
      </c>
      <c r="AB8" s="85">
        <f>SUM(X8:X9)/SUM(J8:J9)</f>
        <v>7.40816</v>
      </c>
      <c r="AC8" s="79"/>
      <c r="AD8" s="94">
        <v>1</v>
      </c>
      <c r="AE8" s="95">
        <f>IF(P8=0,"",IF(AD8=0,"",(AD8/P8)))</f>
        <v>0.029411764705882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10</v>
      </c>
      <c r="AN8" s="101">
        <f>IF(P8=0,"",IF(AM8=0,"",(AM8/P8)))</f>
        <v>0.29411764705882</v>
      </c>
      <c r="AO8" s="100">
        <v>1</v>
      </c>
      <c r="AP8" s="102">
        <f>IFERROR(AP8/AM8,"-")</f>
        <v>0</v>
      </c>
      <c r="AQ8" s="103">
        <v>20</v>
      </c>
      <c r="AR8" s="104">
        <f>IFERROR(AQ8/AM8,"-")</f>
        <v>2</v>
      </c>
      <c r="AS8" s="105">
        <v>1</v>
      </c>
      <c r="AT8" s="105"/>
      <c r="AU8" s="105"/>
      <c r="AV8" s="106">
        <v>3</v>
      </c>
      <c r="AW8" s="107">
        <f>IF(P8=0,"",IF(AV8=0,"",(AV8/P8)))</f>
        <v>0.088235294117647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0.058823529411765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10</v>
      </c>
      <c r="BO8" s="120">
        <f>IF(P8=0,"",IF(BN8=0,"",(BN8/P8)))</f>
        <v>0.29411764705882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7</v>
      </c>
      <c r="BX8" s="127">
        <f>IF(P8=0,"",IF(BW8=0,"",(BW8/P8)))</f>
        <v>0.20588235294118</v>
      </c>
      <c r="BY8" s="128">
        <v>1</v>
      </c>
      <c r="BZ8" s="129">
        <f>IFERROR(BY8/BW8,"-")</f>
        <v>0.14285714285714</v>
      </c>
      <c r="CA8" s="130">
        <v>3000</v>
      </c>
      <c r="CB8" s="131">
        <f>IFERROR(CA8/BW8,"-")</f>
        <v>428.57142857143</v>
      </c>
      <c r="CC8" s="132">
        <v>1</v>
      </c>
      <c r="CD8" s="132"/>
      <c r="CE8" s="132"/>
      <c r="CF8" s="133">
        <v>1</v>
      </c>
      <c r="CG8" s="134">
        <f>IF(P8=0,"",IF(CF8=0,"",(CF8/P8)))</f>
        <v>0.029411764705882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3020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92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222</v>
      </c>
      <c r="L9" s="81">
        <v>158</v>
      </c>
      <c r="M9" s="81">
        <v>145</v>
      </c>
      <c r="N9" s="91">
        <v>54</v>
      </c>
      <c r="O9" s="92">
        <v>2</v>
      </c>
      <c r="P9" s="93">
        <f>N9+O9</f>
        <v>56</v>
      </c>
      <c r="Q9" s="82">
        <f>IFERROR(P9/M9,"-")</f>
        <v>0.38620689655172</v>
      </c>
      <c r="R9" s="81">
        <v>3</v>
      </c>
      <c r="S9" s="81">
        <v>10</v>
      </c>
      <c r="T9" s="82">
        <f>IFERROR(S9/(O9+P9),"-")</f>
        <v>0.17241379310345</v>
      </c>
      <c r="U9" s="182"/>
      <c r="V9" s="84">
        <v>2</v>
      </c>
      <c r="W9" s="82">
        <f>IF(P9=0,"-",V9/P9)</f>
        <v>0.035714285714286</v>
      </c>
      <c r="X9" s="186">
        <v>923000</v>
      </c>
      <c r="Y9" s="187">
        <f>IFERROR(X9/P9,"-")</f>
        <v>16482.142857143</v>
      </c>
      <c r="Z9" s="187">
        <f>IFERROR(X9/V9,"-")</f>
        <v>461500</v>
      </c>
      <c r="AA9" s="188"/>
      <c r="AB9" s="85"/>
      <c r="AC9" s="79"/>
      <c r="AD9" s="94">
        <v>1</v>
      </c>
      <c r="AE9" s="95">
        <f>IF(P9=0,"",IF(AD9=0,"",(AD9/P9)))</f>
        <v>0.017857142857143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16</v>
      </c>
      <c r="AN9" s="101">
        <f>IF(P9=0,"",IF(AM9=0,"",(AM9/P9)))</f>
        <v>0.28571428571429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0.071428571428571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17</v>
      </c>
      <c r="BO9" s="120">
        <f>IF(P9=0,"",IF(BN9=0,"",(BN9/P9)))</f>
        <v>0.30357142857143</v>
      </c>
      <c r="BP9" s="121">
        <v>1</v>
      </c>
      <c r="BQ9" s="122">
        <f>IFERROR(BP9/BN9,"-")</f>
        <v>0.058823529411765</v>
      </c>
      <c r="BR9" s="123">
        <v>13000</v>
      </c>
      <c r="BS9" s="124">
        <f>IFERROR(BR9/BN9,"-")</f>
        <v>764.70588235294</v>
      </c>
      <c r="BT9" s="125"/>
      <c r="BU9" s="125"/>
      <c r="BV9" s="125">
        <v>1</v>
      </c>
      <c r="BW9" s="126">
        <v>5</v>
      </c>
      <c r="BX9" s="127">
        <f>IF(P9=0,"",IF(BW9=0,"",(BW9/P9)))</f>
        <v>0.089285714285714</v>
      </c>
      <c r="BY9" s="128">
        <v>1</v>
      </c>
      <c r="BZ9" s="129">
        <f>IFERROR(BY9/BW9,"-")</f>
        <v>0.2</v>
      </c>
      <c r="CA9" s="130">
        <v>920000</v>
      </c>
      <c r="CB9" s="131">
        <f>IFERROR(CA9/BW9,"-")</f>
        <v>184000</v>
      </c>
      <c r="CC9" s="132"/>
      <c r="CD9" s="132"/>
      <c r="CE9" s="132">
        <v>1</v>
      </c>
      <c r="CF9" s="133">
        <v>5</v>
      </c>
      <c r="CG9" s="134">
        <f>IF(P9=0,"",IF(CF9=0,"",(CF9/P9)))</f>
        <v>0.089285714285714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923000</v>
      </c>
      <c r="CQ9" s="141">
        <v>920000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3.90408</v>
      </c>
      <c r="B12" s="39"/>
      <c r="C12" s="39"/>
      <c r="D12" s="39"/>
      <c r="E12" s="39"/>
      <c r="F12" s="39"/>
      <c r="G12" s="40" t="s">
        <v>93</v>
      </c>
      <c r="H12" s="40"/>
      <c r="I12" s="40"/>
      <c r="J12" s="190">
        <f>SUM(J6:J11)</f>
        <v>250000</v>
      </c>
      <c r="K12" s="41">
        <f>SUM(K6:K11)</f>
        <v>460</v>
      </c>
      <c r="L12" s="41">
        <f>SUM(L6:L11)</f>
        <v>259</v>
      </c>
      <c r="M12" s="41">
        <f>SUM(M6:M11)</f>
        <v>686</v>
      </c>
      <c r="N12" s="41">
        <f>SUM(N6:N11)</f>
        <v>141</v>
      </c>
      <c r="O12" s="41">
        <f>SUM(O6:O11)</f>
        <v>3</v>
      </c>
      <c r="P12" s="41">
        <f>SUM(P6:P11)</f>
        <v>144</v>
      </c>
      <c r="Q12" s="42">
        <f>IFERROR(P12/M12,"-")</f>
        <v>0.20991253644315</v>
      </c>
      <c r="R12" s="78">
        <f>SUM(R6:R11)</f>
        <v>8</v>
      </c>
      <c r="S12" s="78">
        <f>SUM(S6:S11)</f>
        <v>24</v>
      </c>
      <c r="T12" s="42">
        <f>IFERROR(R12/P12,"-")</f>
        <v>0.055555555555556</v>
      </c>
      <c r="U12" s="184">
        <f>IFERROR(J12/P12,"-")</f>
        <v>1736.1111111111</v>
      </c>
      <c r="V12" s="44">
        <f>SUM(V6:V11)</f>
        <v>6</v>
      </c>
      <c r="W12" s="42">
        <f>IFERROR(V12/P12,"-")</f>
        <v>0.041666666666667</v>
      </c>
      <c r="X12" s="190">
        <f>SUM(X6:X11)</f>
        <v>976020</v>
      </c>
      <c r="Y12" s="190">
        <f>IFERROR(X12/P12,"-")</f>
        <v>6777.9166666667</v>
      </c>
      <c r="Z12" s="190">
        <f>IFERROR(X12/V12,"-")</f>
        <v>162670</v>
      </c>
      <c r="AA12" s="190">
        <f>X12-J12</f>
        <v>726020</v>
      </c>
      <c r="AB12" s="47">
        <f>X12/J12</f>
        <v>3.90408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