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<sst xmlns="http://schemas.openxmlformats.org/spreadsheetml/2006/main" uniqueCount="82">
  <si>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</si>
  <si>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</si>
  <si>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</si>
  <si>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</si>
  <si>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</si>
  <si>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</si>
  <si>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</si>
  <si>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</si>
  <si>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</si>
  <si>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</si>
  <si>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</si>
  <si>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</si>
  <si>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</si>
  <si>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</si>
  <si>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</si>
  <si>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</si>
  <si>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</si>
  <si>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</si>
  <si>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</si>
  <si>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</si>
  <si>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</si>
  <si>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</si>
  <si>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</si>
  <si>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</si>
  <si>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</si>
  <si>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06月</t>
  </si>
  <si>
    <t>ヘスティア</t>
  </si>
  <si>
    <t>最終更新日</t>
  </si>
  <si>
    <t>09月30日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</si>
  <si>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</si>
  <si>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</si>
  <si>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</si>
  <si>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</si>
  <si>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</si>
  <si>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</si>
  <si>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</si>
  <si>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</si>
  <si>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</si>
  <si>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</si>
  <si>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</si>
  <si>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</si>
  <si>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</si>
  <si>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</si>
  <si>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</si>
  <si>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</si>
  <si>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</si>
  <si>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</si>
  <si>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</si>
  <si>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</si>
  <si>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</si>
  <si>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</si>
  <si>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</si>
  <si>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</si>
  <si>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</si>
  <si>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</si>
  <si>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</si>
  <si>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</si>
  <si>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</si>
  <si>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</si>
  <si>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</si>
  <si>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</si>
  <si>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ad827</t>
  </si>
  <si>
    <t>大洋図書</t>
  </si>
  <si>
    <t>1P記事_求む！中高年男性版_ヘスティア</t>
  </si>
  <si>
    <t>lp07</t>
  </si>
  <si>
    <t>臨時増刊ラヴァーズ</t>
  </si>
  <si>
    <t>表4</t>
  </si>
  <si>
    <t>6月21日(水)</t>
  </si>
  <si>
    <t>ad828</t>
  </si>
  <si>
    <t>空電</t>
  </si>
  <si>
    <t>雑誌 TOTAL</t>
  </si>
  <si>
    <t>●DVD 広告</t>
  </si>
  <si>
    <t>ln_adn021</t>
  </si>
  <si>
    <t>三和出版</t>
  </si>
  <si>
    <t>DVD漫画きよし(LINE版)</t>
  </si>
  <si>
    <t>毎月売</t>
  </si>
  <si>
    <t>line</t>
  </si>
  <si>
    <t>EXCITING MAX!SPECIAL</t>
  </si>
  <si>
    <t>DVD袋裏1C+コンテンツ枠</t>
  </si>
  <si>
    <t>6月11日(日)</t>
  </si>
  <si>
    <t>pa613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</si>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</sst>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</v>
      </c>
      <c r="D6" s="195">
        <v>105000</v>
      </c>
      <c r="E6" s="81">
        <v>283</v>
      </c>
      <c r="F6" s="81">
        <v>84</v>
      </c>
      <c r="G6" s="81">
        <v>225</v>
      </c>
      <c r="H6" s="91">
        <v>50</v>
      </c>
      <c r="I6" s="92">
        <v>1</v>
      </c>
      <c r="J6" s="145">
        <f>H6+I6</f>
        <v>51</v>
      </c>
      <c r="K6" s="82">
        <f>IFERROR(J6/G6,"-")</f>
        <v>0.22666666666667</v>
      </c>
      <c r="L6" s="81">
        <v>4</v>
      </c>
      <c r="M6" s="81">
        <v>11</v>
      </c>
      <c r="N6" s="82">
        <f>IFERROR(L6/J6,"-")</f>
        <v>0.07843137254902</v>
      </c>
      <c r="O6" s="83">
        <f>IFERROR(D6/J6,"-")</f>
        <v>2058.8235294118</v>
      </c>
      <c r="P6" s="84">
        <v>6</v>
      </c>
      <c r="Q6" s="82">
        <f>IFERROR(P6/J6,"-")</f>
        <v>0.11764705882353</v>
      </c>
      <c r="R6" s="200">
        <v>700000</v>
      </c>
      <c r="S6" s="201">
        <f>IFERROR(R6/J6,"-")</f>
        <v>13725.490196078</v>
      </c>
      <c r="T6" s="201">
        <f>IFERROR(R6/P6,"-")</f>
        <v>116666.66666667</v>
      </c>
      <c r="U6" s="195">
        <f>IFERROR(R6-D6,"-")</f>
        <v>595000</v>
      </c>
      <c r="V6" s="85">
        <f>R6/D6</f>
        <v>6.6666666666667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125000</v>
      </c>
      <c r="E7" s="81">
        <v>167</v>
      </c>
      <c r="F7" s="81">
        <v>119</v>
      </c>
      <c r="G7" s="81">
        <v>59</v>
      </c>
      <c r="H7" s="91">
        <v>67</v>
      </c>
      <c r="I7" s="92">
        <v>3</v>
      </c>
      <c r="J7" s="145">
        <f>H7+I7</f>
        <v>70</v>
      </c>
      <c r="K7" s="82">
        <f>IFERROR(J7/G7,"-")</f>
        <v>1.1864406779661</v>
      </c>
      <c r="L7" s="81">
        <v>2</v>
      </c>
      <c r="M7" s="81">
        <v>6</v>
      </c>
      <c r="N7" s="82">
        <f>IFERROR(L7/J7,"-")</f>
        <v>0.028571428571429</v>
      </c>
      <c r="O7" s="83">
        <f>IFERROR(D7/J7,"-")</f>
        <v>1785.7142857143</v>
      </c>
      <c r="P7" s="84">
        <v>4</v>
      </c>
      <c r="Q7" s="82">
        <f>IFERROR(P7/J7,"-")</f>
        <v>0.057142857142857</v>
      </c>
      <c r="R7" s="200">
        <v>24600</v>
      </c>
      <c r="S7" s="201">
        <f>IFERROR(R7/J7,"-")</f>
        <v>351.42857142857</v>
      </c>
      <c r="T7" s="201">
        <f>IFERROR(R7/P7,"-")</f>
        <v>6150</v>
      </c>
      <c r="U7" s="195">
        <f>IFERROR(R7-D7,"-")</f>
        <v>-100400</v>
      </c>
      <c r="V7" s="85">
        <f>R7/D7</f>
        <v>0.1968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230000</v>
      </c>
      <c r="E10" s="41">
        <f>SUM(E6:E8)</f>
        <v>450</v>
      </c>
      <c r="F10" s="41">
        <f>SUM(F6:F8)</f>
        <v>203</v>
      </c>
      <c r="G10" s="41">
        <f>SUM(G6:G8)</f>
        <v>284</v>
      </c>
      <c r="H10" s="41">
        <f>SUM(H6:H8)</f>
        <v>117</v>
      </c>
      <c r="I10" s="41">
        <f>SUM(I6:I8)</f>
        <v>4</v>
      </c>
      <c r="J10" s="41">
        <f>SUM(J6:J8)</f>
        <v>121</v>
      </c>
      <c r="K10" s="42">
        <f>IFERROR(J10/G10,"-")</f>
        <v>0.42605633802817</v>
      </c>
      <c r="L10" s="78">
        <f>SUM(L6:L8)</f>
        <v>6</v>
      </c>
      <c r="M10" s="78">
        <f>SUM(M6:M8)</f>
        <v>17</v>
      </c>
      <c r="N10" s="42">
        <f>IFERROR(L10/J10,"-")</f>
        <v>0.049586776859504</v>
      </c>
      <c r="O10" s="43">
        <f>IFERROR(D10/J10,"-")</f>
        <v>1900.826446281</v>
      </c>
      <c r="P10" s="44">
        <f>SUM(P6:P8)</f>
        <v>10</v>
      </c>
      <c r="Q10" s="42">
        <f>IFERROR(P10/J10,"-")</f>
        <v>0.082644628099174</v>
      </c>
      <c r="R10" s="45">
        <f>SUM(R6:R8)</f>
        <v>724600</v>
      </c>
      <c r="S10" s="45">
        <f>IFERROR(R10/J10,"-")</f>
        <v>5988.4297520661</v>
      </c>
      <c r="T10" s="45">
        <f>IFERROR(R10/P10,"-")</f>
        <v>72460</v>
      </c>
      <c r="U10" s="46">
        <f>SUM(U6:U8)</f>
        <v>494600</v>
      </c>
      <c r="V10" s="47">
        <f>IFERROR(R10/D10,"-")</f>
        <v>3.1504347826087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6.6666666666667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105000</v>
      </c>
      <c r="K6" s="81">
        <v>76</v>
      </c>
      <c r="L6" s="81">
        <v>0</v>
      </c>
      <c r="M6" s="81">
        <v>171</v>
      </c>
      <c r="N6" s="91">
        <v>28</v>
      </c>
      <c r="O6" s="92">
        <v>1</v>
      </c>
      <c r="P6" s="93">
        <f>N6+O6</f>
        <v>29</v>
      </c>
      <c r="Q6" s="82">
        <f>IFERROR(P6/M6,"-")</f>
        <v>0.16959064327485</v>
      </c>
      <c r="R6" s="81">
        <v>1</v>
      </c>
      <c r="S6" s="81">
        <v>9</v>
      </c>
      <c r="T6" s="82">
        <f>IFERROR(S6/(O6+P6),"-")</f>
        <v>0.3</v>
      </c>
      <c r="U6" s="182">
        <f>IFERROR(J6/SUM(P6:P7),"-")</f>
        <v>2058.8235294118</v>
      </c>
      <c r="V6" s="84">
        <v>2</v>
      </c>
      <c r="W6" s="82">
        <f>IF(P6=0,"-",V6/P6)</f>
        <v>0.068965517241379</v>
      </c>
      <c r="X6" s="186">
        <v>109000</v>
      </c>
      <c r="Y6" s="187">
        <f>IFERROR(X6/P6,"-")</f>
        <v>3758.6206896552</v>
      </c>
      <c r="Z6" s="187">
        <f>IFERROR(X6/V6,"-")</f>
        <v>54500</v>
      </c>
      <c r="AA6" s="188">
        <f>SUM(X6:X7)-SUM(J6:J7)</f>
        <v>595000</v>
      </c>
      <c r="AB6" s="85">
        <f>SUM(X6:X7)/SUM(J6:J7)</f>
        <v>6.6666666666667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7</v>
      </c>
      <c r="AN6" s="101">
        <f>IF(P6=0,"",IF(AM6=0,"",(AM6/P6)))</f>
        <v>0.24137931034483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3</v>
      </c>
      <c r="AW6" s="107">
        <f>IF(P6=0,"",IF(AV6=0,"",(AV6/P6)))</f>
        <v>0.10344827586207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7</v>
      </c>
      <c r="BF6" s="113">
        <f>IF(P6=0,"",IF(BE6=0,"",(BE6/P6)))</f>
        <v>0.24137931034483</v>
      </c>
      <c r="BG6" s="112">
        <v>1</v>
      </c>
      <c r="BH6" s="114">
        <f>IFERROR(BG6/BE6,"-")</f>
        <v>0.14285714285714</v>
      </c>
      <c r="BI6" s="115">
        <v>23000</v>
      </c>
      <c r="BJ6" s="116">
        <f>IFERROR(BI6/BE6,"-")</f>
        <v>3285.7142857143</v>
      </c>
      <c r="BK6" s="117"/>
      <c r="BL6" s="117"/>
      <c r="BM6" s="117">
        <v>1</v>
      </c>
      <c r="BN6" s="119">
        <v>9</v>
      </c>
      <c r="BO6" s="120">
        <f>IF(P6=0,"",IF(BN6=0,"",(BN6/P6)))</f>
        <v>0.31034482758621</v>
      </c>
      <c r="BP6" s="121">
        <v>1</v>
      </c>
      <c r="BQ6" s="122">
        <f>IFERROR(BP6/BN6,"-")</f>
        <v>0.11111111111111</v>
      </c>
      <c r="BR6" s="123">
        <v>86000</v>
      </c>
      <c r="BS6" s="124">
        <f>IFERROR(BR6/BN6,"-")</f>
        <v>9555.5555555556</v>
      </c>
      <c r="BT6" s="125"/>
      <c r="BU6" s="125"/>
      <c r="BV6" s="125">
        <v>1</v>
      </c>
      <c r="BW6" s="126">
        <v>3</v>
      </c>
      <c r="BX6" s="127">
        <f>IF(P6=0,"",IF(BW6=0,"",(BW6/P6)))</f>
        <v>0.10344827586207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109000</v>
      </c>
      <c r="CQ6" s="141">
        <v>86000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207</v>
      </c>
      <c r="L7" s="81">
        <v>84</v>
      </c>
      <c r="M7" s="81">
        <v>54</v>
      </c>
      <c r="N7" s="91">
        <v>22</v>
      </c>
      <c r="O7" s="92">
        <v>0</v>
      </c>
      <c r="P7" s="93">
        <f>N7+O7</f>
        <v>22</v>
      </c>
      <c r="Q7" s="82">
        <f>IFERROR(P7/M7,"-")</f>
        <v>0.40740740740741</v>
      </c>
      <c r="R7" s="81">
        <v>3</v>
      </c>
      <c r="S7" s="81">
        <v>2</v>
      </c>
      <c r="T7" s="82">
        <f>IFERROR(S7/(O7+P7),"-")</f>
        <v>0.090909090909091</v>
      </c>
      <c r="U7" s="182"/>
      <c r="V7" s="84">
        <v>4</v>
      </c>
      <c r="W7" s="82">
        <f>IF(P7=0,"-",V7/P7)</f>
        <v>0.18181818181818</v>
      </c>
      <c r="X7" s="186">
        <v>591000</v>
      </c>
      <c r="Y7" s="187">
        <f>IFERROR(X7/P7,"-")</f>
        <v>26863.636363636</v>
      </c>
      <c r="Z7" s="187">
        <f>IFERROR(X7/V7,"-")</f>
        <v>147750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2</v>
      </c>
      <c r="AW7" s="107">
        <f>IF(P7=0,"",IF(AV7=0,"",(AV7/P7)))</f>
        <v>0.090909090909091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3</v>
      </c>
      <c r="BF7" s="113">
        <f>IF(P7=0,"",IF(BE7=0,"",(BE7/P7)))</f>
        <v>0.13636363636364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5</v>
      </c>
      <c r="BO7" s="120">
        <f>IF(P7=0,"",IF(BN7=0,"",(BN7/P7)))</f>
        <v>0.22727272727273</v>
      </c>
      <c r="BP7" s="121">
        <v>2</v>
      </c>
      <c r="BQ7" s="122">
        <f>IFERROR(BP7/BN7,"-")</f>
        <v>0.4</v>
      </c>
      <c r="BR7" s="123">
        <v>125000</v>
      </c>
      <c r="BS7" s="124">
        <f>IFERROR(BR7/BN7,"-")</f>
        <v>25000</v>
      </c>
      <c r="BT7" s="125"/>
      <c r="BU7" s="125"/>
      <c r="BV7" s="125">
        <v>2</v>
      </c>
      <c r="BW7" s="126">
        <v>11</v>
      </c>
      <c r="BX7" s="127">
        <f>IF(P7=0,"",IF(BW7=0,"",(BW7/P7)))</f>
        <v>0.5</v>
      </c>
      <c r="BY7" s="128">
        <v>2</v>
      </c>
      <c r="BZ7" s="129">
        <f>IFERROR(BY7/BW7,"-")</f>
        <v>0.18181818181818</v>
      </c>
      <c r="CA7" s="130">
        <v>466000</v>
      </c>
      <c r="CB7" s="131">
        <f>IFERROR(CA7/BW7,"-")</f>
        <v>42363.636363636</v>
      </c>
      <c r="CC7" s="132">
        <v>1</v>
      </c>
      <c r="CD7" s="132"/>
      <c r="CE7" s="132">
        <v>1</v>
      </c>
      <c r="CF7" s="133">
        <v>1</v>
      </c>
      <c r="CG7" s="134">
        <f>IF(P7=0,"",IF(CF7=0,"",(CF7/P7)))</f>
        <v>0.045454545454545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4</v>
      </c>
      <c r="CP7" s="141">
        <v>591000</v>
      </c>
      <c r="CQ7" s="141">
        <v>463000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6.6666666666667</v>
      </c>
      <c r="B10" s="39"/>
      <c r="C10" s="39"/>
      <c r="D10" s="39"/>
      <c r="E10" s="39"/>
      <c r="F10" s="39"/>
      <c r="G10" s="40" t="s">
        <v>70</v>
      </c>
      <c r="H10" s="40"/>
      <c r="I10" s="40"/>
      <c r="J10" s="190">
        <f>SUM(J6:J9)</f>
        <v>105000</v>
      </c>
      <c r="K10" s="41">
        <f>SUM(K6:K9)</f>
        <v>283</v>
      </c>
      <c r="L10" s="41">
        <f>SUM(L6:L9)</f>
        <v>84</v>
      </c>
      <c r="M10" s="41">
        <f>SUM(M6:M9)</f>
        <v>225</v>
      </c>
      <c r="N10" s="41">
        <f>SUM(N6:N9)</f>
        <v>50</v>
      </c>
      <c r="O10" s="41">
        <f>SUM(O6:O9)</f>
        <v>1</v>
      </c>
      <c r="P10" s="41">
        <f>SUM(P6:P9)</f>
        <v>51</v>
      </c>
      <c r="Q10" s="42">
        <f>IFERROR(P10/M10,"-")</f>
        <v>0.22666666666667</v>
      </c>
      <c r="R10" s="78">
        <f>SUM(R6:R9)</f>
        <v>4</v>
      </c>
      <c r="S10" s="78">
        <f>SUM(S6:S9)</f>
        <v>11</v>
      </c>
      <c r="T10" s="42">
        <f>IFERROR(R10/P10,"-")</f>
        <v>0.07843137254902</v>
      </c>
      <c r="U10" s="184">
        <f>IFERROR(J10/P10,"-")</f>
        <v>2058.8235294118</v>
      </c>
      <c r="V10" s="44">
        <f>SUM(V6:V9)</f>
        <v>6</v>
      </c>
      <c r="W10" s="42">
        <f>IFERROR(V10/P10,"-")</f>
        <v>0.11764705882353</v>
      </c>
      <c r="X10" s="190">
        <f>SUM(X6:X9)</f>
        <v>700000</v>
      </c>
      <c r="Y10" s="190">
        <f>IFERROR(X10/P10,"-")</f>
        <v>13725.490196078</v>
      </c>
      <c r="Z10" s="190">
        <f>IFERROR(X10/V10,"-")</f>
        <v>116666.66666667</v>
      </c>
      <c r="AA10" s="190">
        <f>X10-J10</f>
        <v>595000</v>
      </c>
      <c r="AB10" s="47">
        <f>X10/J10</f>
        <v>6.6666666666667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71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0.1968</v>
      </c>
      <c r="B6" s="203" t="s">
        <v>72</v>
      </c>
      <c r="C6" s="203" t="s">
        <v>73</v>
      </c>
      <c r="D6" s="203" t="s">
        <v>74</v>
      </c>
      <c r="E6" s="203" t="s">
        <v>75</v>
      </c>
      <c r="F6" s="203" t="s">
        <v>76</v>
      </c>
      <c r="G6" s="203" t="s">
        <v>77</v>
      </c>
      <c r="H6" s="90" t="s">
        <v>78</v>
      </c>
      <c r="I6" s="204" t="s">
        <v>79</v>
      </c>
      <c r="J6" s="188">
        <v>125000</v>
      </c>
      <c r="K6" s="81">
        <v>0</v>
      </c>
      <c r="L6" s="81">
        <v>0</v>
      </c>
      <c r="M6" s="81">
        <v>0</v>
      </c>
      <c r="N6" s="91">
        <v>29</v>
      </c>
      <c r="O6" s="92">
        <v>2</v>
      </c>
      <c r="P6" s="93">
        <f>N6+O6</f>
        <v>31</v>
      </c>
      <c r="Q6" s="82" t="str">
        <f>IFERROR(P6/M6,"-")</f>
        <v>-</v>
      </c>
      <c r="R6" s="81">
        <v>0</v>
      </c>
      <c r="S6" s="81">
        <v>3</v>
      </c>
      <c r="T6" s="82">
        <f>IFERROR(S6/(O6+P6),"-")</f>
        <v>0.090909090909091</v>
      </c>
      <c r="U6" s="182">
        <f>IFERROR(J6/SUM(P6:P7),"-")</f>
        <v>1785.7142857143</v>
      </c>
      <c r="V6" s="84">
        <v>2</v>
      </c>
      <c r="W6" s="82">
        <f>IF(P6=0,"-",V6/P6)</f>
        <v>0.064516129032258</v>
      </c>
      <c r="X6" s="186">
        <v>6000</v>
      </c>
      <c r="Y6" s="187">
        <f>IFERROR(X6/P6,"-")</f>
        <v>193.54838709677</v>
      </c>
      <c r="Z6" s="187">
        <f>IFERROR(X6/V6,"-")</f>
        <v>3000</v>
      </c>
      <c r="AA6" s="188">
        <f>SUM(X6:X7)-SUM(J6:J7)</f>
        <v>-100400</v>
      </c>
      <c r="AB6" s="85">
        <f>SUM(X6:X7)/SUM(J6:J7)</f>
        <v>0.1968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12</v>
      </c>
      <c r="AN6" s="101">
        <f>IF(P6=0,"",IF(AM6=0,"",(AM6/P6)))</f>
        <v>0.38709677419355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4</v>
      </c>
      <c r="AW6" s="107">
        <f>IF(P6=0,"",IF(AV6=0,"",(AV6/P6)))</f>
        <v>0.12903225806452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0.064516129032258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9</v>
      </c>
      <c r="BO6" s="120">
        <f>IF(P6=0,"",IF(BN6=0,"",(BN6/P6)))</f>
        <v>0.29032258064516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4</v>
      </c>
      <c r="BX6" s="127">
        <f>IF(P6=0,"",IF(BW6=0,"",(BW6/P6)))</f>
        <v>0.12903225806452</v>
      </c>
      <c r="BY6" s="128">
        <v>2</v>
      </c>
      <c r="BZ6" s="129">
        <f>IFERROR(BY6/BW6,"-")</f>
        <v>0.5</v>
      </c>
      <c r="CA6" s="130">
        <v>6000</v>
      </c>
      <c r="CB6" s="131">
        <f>IFERROR(CA6/BW6,"-")</f>
        <v>1500</v>
      </c>
      <c r="CC6" s="132">
        <v>2</v>
      </c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6000</v>
      </c>
      <c r="CQ6" s="141">
        <v>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80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167</v>
      </c>
      <c r="L7" s="81">
        <v>119</v>
      </c>
      <c r="M7" s="81">
        <v>59</v>
      </c>
      <c r="N7" s="91">
        <v>38</v>
      </c>
      <c r="O7" s="92">
        <v>1</v>
      </c>
      <c r="P7" s="93">
        <f>N7+O7</f>
        <v>39</v>
      </c>
      <c r="Q7" s="82">
        <f>IFERROR(P7/M7,"-")</f>
        <v>0.66101694915254</v>
      </c>
      <c r="R7" s="81">
        <v>2</v>
      </c>
      <c r="S7" s="81">
        <v>3</v>
      </c>
      <c r="T7" s="82">
        <f>IFERROR(S7/(O7+P7),"-")</f>
        <v>0.075</v>
      </c>
      <c r="U7" s="182"/>
      <c r="V7" s="84">
        <v>2</v>
      </c>
      <c r="W7" s="82">
        <f>IF(P7=0,"-",V7/P7)</f>
        <v>0.051282051282051</v>
      </c>
      <c r="X7" s="186">
        <v>18600</v>
      </c>
      <c r="Y7" s="187">
        <f>IFERROR(X7/P7,"-")</f>
        <v>476.92307692308</v>
      </c>
      <c r="Z7" s="187">
        <f>IFERROR(X7/V7,"-")</f>
        <v>9300</v>
      </c>
      <c r="AA7" s="188"/>
      <c r="AB7" s="85"/>
      <c r="AC7" s="79"/>
      <c r="AD7" s="94">
        <v>2</v>
      </c>
      <c r="AE7" s="95">
        <f>IF(P7=0,"",IF(AD7=0,"",(AD7/P7)))</f>
        <v>0.051282051282051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9</v>
      </c>
      <c r="AN7" s="101">
        <f>IF(P7=0,"",IF(AM7=0,"",(AM7/P7)))</f>
        <v>0.23076923076923</v>
      </c>
      <c r="AO7" s="100">
        <v>1</v>
      </c>
      <c r="AP7" s="102">
        <f>IFERROR(AP7/AM7,"-")</f>
        <v>0</v>
      </c>
      <c r="AQ7" s="103">
        <v>600</v>
      </c>
      <c r="AR7" s="104">
        <f>IFERROR(AQ7/AM7,"-")</f>
        <v>66.666666666667</v>
      </c>
      <c r="AS7" s="105">
        <v>1</v>
      </c>
      <c r="AT7" s="105"/>
      <c r="AU7" s="105"/>
      <c r="AV7" s="106">
        <v>7</v>
      </c>
      <c r="AW7" s="107">
        <f>IF(P7=0,"",IF(AV7=0,"",(AV7/P7)))</f>
        <v>0.17948717948718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6</v>
      </c>
      <c r="BF7" s="113">
        <f>IF(P7=0,"",IF(BE7=0,"",(BE7/P7)))</f>
        <v>0.15384615384615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8</v>
      </c>
      <c r="BO7" s="120">
        <f>IF(P7=0,"",IF(BN7=0,"",(BN7/P7)))</f>
        <v>0.20512820512821</v>
      </c>
      <c r="BP7" s="121">
        <v>1</v>
      </c>
      <c r="BQ7" s="122">
        <f>IFERROR(BP7/BN7,"-")</f>
        <v>0.125</v>
      </c>
      <c r="BR7" s="123">
        <v>3000</v>
      </c>
      <c r="BS7" s="124">
        <f>IFERROR(BR7/BN7,"-")</f>
        <v>375</v>
      </c>
      <c r="BT7" s="125">
        <v>1</v>
      </c>
      <c r="BU7" s="125"/>
      <c r="BV7" s="125"/>
      <c r="BW7" s="126">
        <v>5</v>
      </c>
      <c r="BX7" s="127">
        <f>IF(P7=0,"",IF(BW7=0,"",(BW7/P7)))</f>
        <v>0.12820512820513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2</v>
      </c>
      <c r="CG7" s="134">
        <f>IF(P7=0,"",IF(CF7=0,"",(CF7/P7)))</f>
        <v>0.051282051282051</v>
      </c>
      <c r="CH7" s="135">
        <v>1</v>
      </c>
      <c r="CI7" s="136">
        <f>IFERROR(CH7/CF7,"-")</f>
        <v>0.5</v>
      </c>
      <c r="CJ7" s="137">
        <v>15000</v>
      </c>
      <c r="CK7" s="138">
        <f>IFERROR(CJ7/CF7,"-")</f>
        <v>7500</v>
      </c>
      <c r="CL7" s="139"/>
      <c r="CM7" s="139"/>
      <c r="CN7" s="139">
        <v>1</v>
      </c>
      <c r="CO7" s="140">
        <v>2</v>
      </c>
      <c r="CP7" s="141">
        <v>18600</v>
      </c>
      <c r="CQ7" s="141">
        <v>15000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0.1968</v>
      </c>
      <c r="B10" s="39"/>
      <c r="C10" s="39"/>
      <c r="D10" s="39"/>
      <c r="E10" s="39"/>
      <c r="F10" s="39"/>
      <c r="G10" s="40" t="s">
        <v>81</v>
      </c>
      <c r="H10" s="40"/>
      <c r="I10" s="40"/>
      <c r="J10" s="190">
        <f>SUM(J6:J9)</f>
        <v>125000</v>
      </c>
      <c r="K10" s="41">
        <f>SUM(K6:K9)</f>
        <v>167</v>
      </c>
      <c r="L10" s="41">
        <f>SUM(L6:L9)</f>
        <v>119</v>
      </c>
      <c r="M10" s="41">
        <f>SUM(M6:M9)</f>
        <v>59</v>
      </c>
      <c r="N10" s="41">
        <f>SUM(N6:N9)</f>
        <v>67</v>
      </c>
      <c r="O10" s="41">
        <f>SUM(O6:O9)</f>
        <v>3</v>
      </c>
      <c r="P10" s="41">
        <f>SUM(P6:P9)</f>
        <v>70</v>
      </c>
      <c r="Q10" s="42">
        <f>IFERROR(P10/M10,"-")</f>
        <v>1.1864406779661</v>
      </c>
      <c r="R10" s="78">
        <f>SUM(R6:R9)</f>
        <v>2</v>
      </c>
      <c r="S10" s="78">
        <f>SUM(S6:S9)</f>
        <v>6</v>
      </c>
      <c r="T10" s="42">
        <f>IFERROR(R10/P10,"-")</f>
        <v>0.028571428571429</v>
      </c>
      <c r="U10" s="184">
        <f>IFERROR(J10/P10,"-")</f>
        <v>1785.7142857143</v>
      </c>
      <c r="V10" s="44">
        <f>SUM(V6:V9)</f>
        <v>4</v>
      </c>
      <c r="W10" s="42">
        <f>IFERROR(V10/P10,"-")</f>
        <v>0.057142857142857</v>
      </c>
      <c r="X10" s="190">
        <f>SUM(X6:X9)</f>
        <v>24600</v>
      </c>
      <c r="Y10" s="190">
        <f>IFERROR(X10/P10,"-")</f>
        <v>351.42857142857</v>
      </c>
      <c r="Z10" s="190">
        <f>IFERROR(X10/V10,"-")</f>
        <v>6150</v>
      </c>
      <c r="AA10" s="190">
        <f>X10-J10</f>
        <v>-100400</v>
      </c>
      <c r="AB10" s="47">
        <f>X10/J10</f>
        <v>0.1968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