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<sst xmlns="http://schemas.openxmlformats.org/spreadsheetml/2006/main" uniqueCount="101">
  <si>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</si>
  <si>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</si>
  <si>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</si>
  <si>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</si>
  <si>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</si>
  <si>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</si>
  <si>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</si>
  <si>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</si>
  <si>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</si>
  <si>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</si>
  <si>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</si>
  <si>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</si>
  <si>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</si>
  <si>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</si>
  <si>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</si>
  <si>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</si>
  <si>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</si>
  <si>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</si>
  <si>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</si>
  <si>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</si>
  <si>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</si>
  <si>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</si>
  <si>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</si>
  <si>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</si>
  <si>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</si>
  <si>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</si>
  <si>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</si>
  <si>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</si>
  <si>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</si>
  <si>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</si>
  <si>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</si>
  <si>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</si>
  <si>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</si>
  <si>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</si>
  <si>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</si>
  <si>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</si>
  <si>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</si>
  <si>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</si>
  <si>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</si>
  <si>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</si>
  <si>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</si>
  <si>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</si>
  <si>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</si>
  <si>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</si>
  <si>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</si>
  <si>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</si>
  <si>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</si>
  <si>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</si>
  <si>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</si>
  <si>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</si>
  <si>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</si>
  <si>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</si>
  <si>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</si>
  <si>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</si>
  <si>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</si>
  <si>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</si>
  <si>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</si>
  <si>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</si>
  <si>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</si>
  <si>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</si>
  <si>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</si>
  <si>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ln_adn012</t>
  </si>
  <si>
    <t>大洋図書</t>
  </si>
  <si>
    <t>2Pスポーツ新聞_v01_ヘスティア(高宮菜々子さん)_LINE版</t>
  </si>
  <si>
    <t>line</t>
  </si>
  <si>
    <t>実話ナックルズGOLD ドキュメント</t>
  </si>
  <si>
    <t>1C2P</t>
  </si>
  <si>
    <t>4月06日(木)</t>
  </si>
  <si>
    <t>ad820</t>
  </si>
  <si>
    <t>空電</t>
  </si>
  <si>
    <t>ln_adn013</t>
  </si>
  <si>
    <t>5P風俗ヘスティア(高宮菜々子さん)_LINE版</t>
  </si>
  <si>
    <t>臨時増刊ラヴァーズ</t>
  </si>
  <si>
    <t>1C5P</t>
  </si>
  <si>
    <t>4月21日(金)</t>
  </si>
  <si>
    <t>ad821</t>
  </si>
  <si>
    <t>ln_adn015</t>
  </si>
  <si>
    <t>徳間書店</t>
  </si>
  <si>
    <t>DVD漫画きよし_袋裏用セリフアレンジ_LINE版</t>
  </si>
  <si>
    <t>アサヒ芸能.4W火</t>
  </si>
  <si>
    <t>DVD袋裏4C</t>
  </si>
  <si>
    <t>4月25日(火)</t>
  </si>
  <si>
    <t>ad823</t>
  </si>
  <si>
    <t>ln_adn014</t>
  </si>
  <si>
    <t>日本ジャーナル出版</t>
  </si>
  <si>
    <t>1P記事_求む！LINE版_ヘスティア</t>
  </si>
  <si>
    <t>週刊実話増刊「実話ザ・タブー」</t>
  </si>
  <si>
    <t>表4</t>
  </si>
  <si>
    <t>4月26日(水)</t>
  </si>
  <si>
    <t>ad822</t>
  </si>
  <si>
    <t>雑誌 TOTAL</t>
  </si>
  <si>
    <t>●DVD 広告</t>
  </si>
  <si>
    <t>ln_adn011</t>
  </si>
  <si>
    <t>文友舎</t>
  </si>
  <si>
    <t>DVD4コマ-ヘスティア(LINE版)</t>
  </si>
  <si>
    <t>毎月売</t>
  </si>
  <si>
    <t>EXCITING MAX!SPECIAL</t>
  </si>
  <si>
    <t>DVD袋裏1C+コンテンツ枠</t>
  </si>
  <si>
    <t>4月11日(火)</t>
  </si>
  <si>
    <t>pa610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</si>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</sst>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380</v>
      </c>
      <c r="F6" s="81">
        <v>118</v>
      </c>
      <c r="G6" s="81">
        <v>153</v>
      </c>
      <c r="H6" s="91">
        <v>147</v>
      </c>
      <c r="I6" s="92">
        <v>1</v>
      </c>
      <c r="J6" s="145">
        <f>H6+I6</f>
        <v>148</v>
      </c>
      <c r="K6" s="82">
        <f>IFERROR(J6/G6,"-")</f>
        <v>0.96732026143791</v>
      </c>
      <c r="L6" s="81">
        <v>21</v>
      </c>
      <c r="M6" s="81">
        <v>18</v>
      </c>
      <c r="N6" s="82">
        <f>IFERROR(L6/J6,"-")</f>
        <v>0.14189189189189</v>
      </c>
      <c r="O6" s="83">
        <f>IFERROR(D6/J6,"-")</f>
        <v>2162.1621621622</v>
      </c>
      <c r="P6" s="84">
        <v>15</v>
      </c>
      <c r="Q6" s="82">
        <f>IFERROR(P6/J6,"-")</f>
        <v>0.10135135135135</v>
      </c>
      <c r="R6" s="200">
        <v>560600</v>
      </c>
      <c r="S6" s="201">
        <f>IFERROR(R6/J6,"-")</f>
        <v>3787.8378378378</v>
      </c>
      <c r="T6" s="201">
        <f>IFERROR(R6/P6,"-")</f>
        <v>37373.333333333</v>
      </c>
      <c r="U6" s="195">
        <f>IFERROR(R6-D6,"-")</f>
        <v>240600</v>
      </c>
      <c r="V6" s="85">
        <f>R6/D6</f>
        <v>1.751875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138</v>
      </c>
      <c r="F7" s="81">
        <v>99</v>
      </c>
      <c r="G7" s="81">
        <v>111</v>
      </c>
      <c r="H7" s="91">
        <v>66</v>
      </c>
      <c r="I7" s="92">
        <v>1</v>
      </c>
      <c r="J7" s="145">
        <f>H7+I7</f>
        <v>67</v>
      </c>
      <c r="K7" s="82">
        <f>IFERROR(J7/G7,"-")</f>
        <v>0.6036036036036</v>
      </c>
      <c r="L7" s="81">
        <v>2</v>
      </c>
      <c r="M7" s="81">
        <v>15</v>
      </c>
      <c r="N7" s="82">
        <f>IFERROR(L7/J7,"-")</f>
        <v>0.029850746268657</v>
      </c>
      <c r="O7" s="83">
        <f>IFERROR(D7/J7,"-")</f>
        <v>1865.671641791</v>
      </c>
      <c r="P7" s="84">
        <v>2</v>
      </c>
      <c r="Q7" s="82">
        <f>IFERROR(P7/J7,"-")</f>
        <v>0.029850746268657</v>
      </c>
      <c r="R7" s="200">
        <v>172070</v>
      </c>
      <c r="S7" s="201">
        <f>IFERROR(R7/J7,"-")</f>
        <v>2568.2089552239</v>
      </c>
      <c r="T7" s="201">
        <f>IFERROR(R7/P7,"-")</f>
        <v>86035</v>
      </c>
      <c r="U7" s="195">
        <f>IFERROR(R7-D7,"-")</f>
        <v>47070</v>
      </c>
      <c r="V7" s="85">
        <f>R7/D7</f>
        <v>1.37656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445000</v>
      </c>
      <c r="E10" s="41">
        <f>SUM(E6:E8)</f>
        <v>518</v>
      </c>
      <c r="F10" s="41">
        <f>SUM(F6:F8)</f>
        <v>217</v>
      </c>
      <c r="G10" s="41">
        <f>SUM(G6:G8)</f>
        <v>264</v>
      </c>
      <c r="H10" s="41">
        <f>SUM(H6:H8)</f>
        <v>213</v>
      </c>
      <c r="I10" s="41">
        <f>SUM(I6:I8)</f>
        <v>2</v>
      </c>
      <c r="J10" s="41">
        <f>SUM(J6:J8)</f>
        <v>215</v>
      </c>
      <c r="K10" s="42">
        <f>IFERROR(J10/G10,"-")</f>
        <v>0.81439393939394</v>
      </c>
      <c r="L10" s="78">
        <f>SUM(L6:L8)</f>
        <v>23</v>
      </c>
      <c r="M10" s="78">
        <f>SUM(M6:M8)</f>
        <v>33</v>
      </c>
      <c r="N10" s="42">
        <f>IFERROR(L10/J10,"-")</f>
        <v>0.10697674418605</v>
      </c>
      <c r="O10" s="43">
        <f>IFERROR(D10/J10,"-")</f>
        <v>2069.7674418605</v>
      </c>
      <c r="P10" s="44">
        <f>SUM(P6:P8)</f>
        <v>17</v>
      </c>
      <c r="Q10" s="42">
        <f>IFERROR(P10/J10,"-")</f>
        <v>0.07906976744186</v>
      </c>
      <c r="R10" s="45">
        <f>SUM(R6:R8)</f>
        <v>732670</v>
      </c>
      <c r="S10" s="45">
        <f>IFERROR(R10/J10,"-")</f>
        <v>3407.7674418605</v>
      </c>
      <c r="T10" s="45">
        <f>IFERROR(R10/P10,"-")</f>
        <v>43098.235294118</v>
      </c>
      <c r="U10" s="46">
        <f>SUM(U6:U8)</f>
        <v>287670</v>
      </c>
      <c r="V10" s="47">
        <f>IFERROR(R10/D10,"-")</f>
        <v>1.6464494382022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0.14666666666667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0</v>
      </c>
      <c r="L6" s="81">
        <v>0</v>
      </c>
      <c r="M6" s="81">
        <v>0</v>
      </c>
      <c r="N6" s="91">
        <v>11</v>
      </c>
      <c r="O6" s="92">
        <v>0</v>
      </c>
      <c r="P6" s="93">
        <f>N6+O6</f>
        <v>11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0.090909090909091</v>
      </c>
      <c r="U6" s="182">
        <f>IFERROR(J6/SUM(P6:P7),"-")</f>
        <v>3000</v>
      </c>
      <c r="V6" s="84">
        <v>1</v>
      </c>
      <c r="W6" s="82">
        <f>IF(P6=0,"-",V6/P6)</f>
        <v>0.090909090909091</v>
      </c>
      <c r="X6" s="186">
        <v>3000</v>
      </c>
      <c r="Y6" s="187">
        <f>IFERROR(X6/P6,"-")</f>
        <v>272.72727272727</v>
      </c>
      <c r="Z6" s="187">
        <f>IFERROR(X6/V6,"-")</f>
        <v>3000</v>
      </c>
      <c r="AA6" s="188">
        <f>SUM(X6:X7)-SUM(J6:J7)</f>
        <v>-38400</v>
      </c>
      <c r="AB6" s="85">
        <f>SUM(X6:X7)/SUM(J6:J7)</f>
        <v>0.14666666666667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0.45454545454545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>
        <v>2</v>
      </c>
      <c r="BX6" s="127">
        <f>IF(P6=0,"",IF(BW6=0,"",(BW6/P6)))</f>
        <v>0.18181818181818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198</v>
      </c>
      <c r="L7" s="81">
        <v>25</v>
      </c>
      <c r="M7" s="81">
        <v>8</v>
      </c>
      <c r="N7" s="91">
        <v>4</v>
      </c>
      <c r="O7" s="92">
        <v>0</v>
      </c>
      <c r="P7" s="93">
        <f>N7+O7</f>
        <v>4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0.25</v>
      </c>
      <c r="X7" s="186">
        <v>3600</v>
      </c>
      <c r="Y7" s="187">
        <f>IFERROR(X7/P7,"-")</f>
        <v>900</v>
      </c>
      <c r="Z7" s="187">
        <f>IFERROR(X7/V7,"-")</f>
        <v>3600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>
        <v>1</v>
      </c>
      <c r="BQ7" s="122">
        <f>IFERROR(BP7/BN7,"-")</f>
        <v>0.5</v>
      </c>
      <c r="BR7" s="123">
        <v>3600</v>
      </c>
      <c r="BS7" s="124">
        <f>IFERROR(BR7/BN7,"-")</f>
        <v>1800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3600</v>
      </c>
      <c r="CQ7" s="141">
        <v>3600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0.73333333333333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38</v>
      </c>
      <c r="O8" s="92">
        <v>0</v>
      </c>
      <c r="P8" s="93">
        <f>N8+O8</f>
        <v>38</v>
      </c>
      <c r="Q8" s="82" t="str">
        <f>IFERROR(P8/M8,"-")</f>
        <v>-</v>
      </c>
      <c r="R8" s="81">
        <v>2</v>
      </c>
      <c r="S8" s="81">
        <v>7</v>
      </c>
      <c r="T8" s="82">
        <f>IFERROR(S8/(O8+P8),"-")</f>
        <v>0.18421052631579</v>
      </c>
      <c r="U8" s="182">
        <f>IFERROR(J8/SUM(P8:P9),"-")</f>
        <v>1704.5454545455</v>
      </c>
      <c r="V8" s="84">
        <v>4</v>
      </c>
      <c r="W8" s="82">
        <f>IF(P8=0,"-",V8/P8)</f>
        <v>0.10526315789474</v>
      </c>
      <c r="X8" s="186">
        <v>55000</v>
      </c>
      <c r="Y8" s="187">
        <f>IFERROR(X8/P8,"-")</f>
        <v>1447.3684210526</v>
      </c>
      <c r="Z8" s="187">
        <f>IFERROR(X8/V8,"-")</f>
        <v>13750</v>
      </c>
      <c r="AA8" s="188">
        <f>SUM(X8:X9)-SUM(J8:J9)</f>
        <v>-20000</v>
      </c>
      <c r="AB8" s="85">
        <f>SUM(X8:X9)/SUM(J8:J9)</f>
        <v>0.73333333333333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5</v>
      </c>
      <c r="AN8" s="101">
        <f>IF(P8=0,"",IF(AM8=0,"",(AM8/P8)))</f>
        <v>0.13157894736842</v>
      </c>
      <c r="AO8" s="100">
        <v>1</v>
      </c>
      <c r="AP8" s="102">
        <f>IFERROR(AP8/AM8,"-")</f>
        <v>0</v>
      </c>
      <c r="AQ8" s="103">
        <v>32000</v>
      </c>
      <c r="AR8" s="104">
        <f>IFERROR(AQ8/AM8,"-")</f>
        <v>6400</v>
      </c>
      <c r="AS8" s="105"/>
      <c r="AT8" s="105"/>
      <c r="AU8" s="105">
        <v>1</v>
      </c>
      <c r="AV8" s="106">
        <v>6</v>
      </c>
      <c r="AW8" s="107">
        <f>IF(P8=0,"",IF(AV8=0,"",(AV8/P8)))</f>
        <v>0.15789473684211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0.15789473684211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12</v>
      </c>
      <c r="BO8" s="120">
        <f>IF(P8=0,"",IF(BN8=0,"",(BN8/P8)))</f>
        <v>0.31578947368421</v>
      </c>
      <c r="BP8" s="121">
        <v>1</v>
      </c>
      <c r="BQ8" s="122">
        <f>IFERROR(BP8/BN8,"-")</f>
        <v>0.083333333333333</v>
      </c>
      <c r="BR8" s="123">
        <v>8000</v>
      </c>
      <c r="BS8" s="124">
        <f>IFERROR(BR8/BN8,"-")</f>
        <v>666.66666666667</v>
      </c>
      <c r="BT8" s="125"/>
      <c r="BU8" s="125">
        <v>1</v>
      </c>
      <c r="BV8" s="125"/>
      <c r="BW8" s="126">
        <v>9</v>
      </c>
      <c r="BX8" s="127">
        <f>IF(P8=0,"",IF(BW8=0,"",(BW8/P8)))</f>
        <v>0.23684210526316</v>
      </c>
      <c r="BY8" s="128">
        <v>2</v>
      </c>
      <c r="BZ8" s="129">
        <f>IFERROR(BY8/BW8,"-")</f>
        <v>0.22222222222222</v>
      </c>
      <c r="CA8" s="130">
        <v>15000</v>
      </c>
      <c r="CB8" s="131">
        <f>IFERROR(CA8/BW8,"-")</f>
        <v>1666.6666666667</v>
      </c>
      <c r="CC8" s="132">
        <v>2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55000</v>
      </c>
      <c r="CQ8" s="141">
        <v>32000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52</v>
      </c>
      <c r="L9" s="81">
        <v>32</v>
      </c>
      <c r="M9" s="81">
        <v>103</v>
      </c>
      <c r="N9" s="91">
        <v>6</v>
      </c>
      <c r="O9" s="92">
        <v>0</v>
      </c>
      <c r="P9" s="93">
        <f>N9+O9</f>
        <v>6</v>
      </c>
      <c r="Q9" s="82">
        <f>IFERROR(P9/M9,"-")</f>
        <v>0.058252427184466</v>
      </c>
      <c r="R9" s="81">
        <v>0</v>
      </c>
      <c r="S9" s="81">
        <v>1</v>
      </c>
      <c r="T9" s="82">
        <f>IFERROR(S9/(O9+P9),"-")</f>
        <v>0.16666666666667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2.28</v>
      </c>
      <c r="B10" s="203" t="s">
        <v>76</v>
      </c>
      <c r="C10" s="203" t="s">
        <v>77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90" t="s">
        <v>81</v>
      </c>
      <c r="J10" s="188">
        <v>75000</v>
      </c>
      <c r="K10" s="81">
        <v>0</v>
      </c>
      <c r="L10" s="81">
        <v>0</v>
      </c>
      <c r="M10" s="81">
        <v>0</v>
      </c>
      <c r="N10" s="91">
        <v>71</v>
      </c>
      <c r="O10" s="92">
        <v>1</v>
      </c>
      <c r="P10" s="93">
        <f>N10+O10</f>
        <v>72</v>
      </c>
      <c r="Q10" s="82" t="str">
        <f>IFERROR(P10/M10,"-")</f>
        <v>-</v>
      </c>
      <c r="R10" s="81">
        <v>14</v>
      </c>
      <c r="S10" s="81">
        <v>7</v>
      </c>
      <c r="T10" s="82">
        <f>IFERROR(S10/(O10+P10),"-")</f>
        <v>0.095890410958904</v>
      </c>
      <c r="U10" s="182">
        <f>IFERROR(J10/SUM(P10:P11),"-")</f>
        <v>974.02597402597</v>
      </c>
      <c r="V10" s="84">
        <v>6</v>
      </c>
      <c r="W10" s="82">
        <f>IF(P10=0,"-",V10/P10)</f>
        <v>0.083333333333333</v>
      </c>
      <c r="X10" s="186">
        <v>121000</v>
      </c>
      <c r="Y10" s="187">
        <f>IFERROR(X10/P10,"-")</f>
        <v>1680.5555555556</v>
      </c>
      <c r="Z10" s="187">
        <f>IFERROR(X10/V10,"-")</f>
        <v>20166.666666667</v>
      </c>
      <c r="AA10" s="188">
        <f>SUM(X10:X11)-SUM(J10:J11)</f>
        <v>96000</v>
      </c>
      <c r="AB10" s="85">
        <f>SUM(X10:X11)/SUM(J10:J11)</f>
        <v>2.28</v>
      </c>
      <c r="AC10" s="79"/>
      <c r="AD10" s="94">
        <v>10</v>
      </c>
      <c r="AE10" s="95">
        <f>IF(P10=0,"",IF(AD10=0,"",(AD10/P10)))</f>
        <v>0.13888888888889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19</v>
      </c>
      <c r="AN10" s="101">
        <f>IF(P10=0,"",IF(AM10=0,"",(AM10/P10)))</f>
        <v>0.26388888888889</v>
      </c>
      <c r="AO10" s="100">
        <v>1</v>
      </c>
      <c r="AP10" s="102">
        <f>IFERROR(AP10/AM10,"-")</f>
        <v>0</v>
      </c>
      <c r="AQ10" s="103">
        <v>34000</v>
      </c>
      <c r="AR10" s="104">
        <f>IFERROR(AQ10/AM10,"-")</f>
        <v>1789.4736842105</v>
      </c>
      <c r="AS10" s="105"/>
      <c r="AT10" s="105"/>
      <c r="AU10" s="105">
        <v>1</v>
      </c>
      <c r="AV10" s="106">
        <v>5</v>
      </c>
      <c r="AW10" s="107">
        <f>IF(P10=0,"",IF(AV10=0,"",(AV10/P10)))</f>
        <v>0.069444444444444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0.083333333333333</v>
      </c>
      <c r="BG10" s="112">
        <v>1</v>
      </c>
      <c r="BH10" s="114">
        <f>IFERROR(BG10/BE10,"-")</f>
        <v>0.16666666666667</v>
      </c>
      <c r="BI10" s="115">
        <v>9000</v>
      </c>
      <c r="BJ10" s="116">
        <f>IFERROR(BI10/BE10,"-")</f>
        <v>1500</v>
      </c>
      <c r="BK10" s="117"/>
      <c r="BL10" s="117"/>
      <c r="BM10" s="117">
        <v>1</v>
      </c>
      <c r="BN10" s="119">
        <v>18</v>
      </c>
      <c r="BO10" s="120">
        <f>IF(P10=0,"",IF(BN10=0,"",(BN10/P10)))</f>
        <v>0.25</v>
      </c>
      <c r="BP10" s="121">
        <v>2</v>
      </c>
      <c r="BQ10" s="122">
        <f>IFERROR(BP10/BN10,"-")</f>
        <v>0.11111111111111</v>
      </c>
      <c r="BR10" s="123">
        <v>10000</v>
      </c>
      <c r="BS10" s="124">
        <f>IFERROR(BR10/BN10,"-")</f>
        <v>555.55555555556</v>
      </c>
      <c r="BT10" s="125">
        <v>2</v>
      </c>
      <c r="BU10" s="125"/>
      <c r="BV10" s="125"/>
      <c r="BW10" s="126">
        <v>10</v>
      </c>
      <c r="BX10" s="127">
        <f>IF(P10=0,"",IF(BW10=0,"",(BW10/P10)))</f>
        <v>0.13888888888889</v>
      </c>
      <c r="BY10" s="128">
        <v>1</v>
      </c>
      <c r="BZ10" s="129">
        <f>IFERROR(BY10/BW10,"-")</f>
        <v>0.1</v>
      </c>
      <c r="CA10" s="130">
        <v>50000</v>
      </c>
      <c r="CB10" s="131">
        <f>IFERROR(CA10/BW10,"-")</f>
        <v>5000</v>
      </c>
      <c r="CC10" s="132"/>
      <c r="CD10" s="132"/>
      <c r="CE10" s="132">
        <v>1</v>
      </c>
      <c r="CF10" s="133">
        <v>4</v>
      </c>
      <c r="CG10" s="134">
        <f>IF(P10=0,"",IF(CF10=0,"",(CF10/P10)))</f>
        <v>0.055555555555556</v>
      </c>
      <c r="CH10" s="135">
        <v>1</v>
      </c>
      <c r="CI10" s="136">
        <f>IFERROR(CH10/CF10,"-")</f>
        <v>0.25</v>
      </c>
      <c r="CJ10" s="137">
        <v>21000</v>
      </c>
      <c r="CK10" s="138">
        <f>IFERROR(CJ10/CF10,"-")</f>
        <v>5250</v>
      </c>
      <c r="CL10" s="139"/>
      <c r="CM10" s="139"/>
      <c r="CN10" s="139">
        <v>1</v>
      </c>
      <c r="CO10" s="140">
        <v>6</v>
      </c>
      <c r="CP10" s="141">
        <v>121000</v>
      </c>
      <c r="CQ10" s="141">
        <v>50000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89</v>
      </c>
      <c r="L11" s="81">
        <v>38</v>
      </c>
      <c r="M11" s="81">
        <v>27</v>
      </c>
      <c r="N11" s="91">
        <v>5</v>
      </c>
      <c r="O11" s="92">
        <v>0</v>
      </c>
      <c r="P11" s="93">
        <f>N11+O11</f>
        <v>5</v>
      </c>
      <c r="Q11" s="82">
        <f>IFERROR(P11/M11,"-")</f>
        <v>0.18518518518519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</v>
      </c>
      <c r="X11" s="186">
        <v>50000</v>
      </c>
      <c r="Y11" s="187">
        <f>IFERROR(X11/P11,"-")</f>
        <v>10000</v>
      </c>
      <c r="Z11" s="187">
        <f>IFERROR(X11/V11,"-")</f>
        <v>50000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0.6</v>
      </c>
      <c r="BP11" s="121">
        <v>1</v>
      </c>
      <c r="BQ11" s="122">
        <f>IFERROR(BP11/BN11,"-")</f>
        <v>0.33333333333333</v>
      </c>
      <c r="BR11" s="123">
        <v>5000</v>
      </c>
      <c r="BS11" s="124">
        <f>IFERROR(BR11/BN11,"-")</f>
        <v>1666.6666666667</v>
      </c>
      <c r="BT11" s="125">
        <v>1</v>
      </c>
      <c r="BU11" s="125"/>
      <c r="BV11" s="125"/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</v>
      </c>
      <c r="CH11" s="135">
        <v>1</v>
      </c>
      <c r="CI11" s="136">
        <f>IFERROR(CH11/CF11,"-")</f>
        <v>1</v>
      </c>
      <c r="CJ11" s="137">
        <v>50000</v>
      </c>
      <c r="CK11" s="138">
        <f>IFERROR(CJ11/CF11,"-")</f>
        <v>50000</v>
      </c>
      <c r="CL11" s="139"/>
      <c r="CM11" s="139"/>
      <c r="CN11" s="139">
        <v>1</v>
      </c>
      <c r="CO11" s="140">
        <v>1</v>
      </c>
      <c r="CP11" s="141">
        <v>50000</v>
      </c>
      <c r="CQ11" s="141">
        <v>50000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2.624</v>
      </c>
      <c r="B12" s="203" t="s">
        <v>83</v>
      </c>
      <c r="C12" s="203" t="s">
        <v>84</v>
      </c>
      <c r="D12" s="203" t="s">
        <v>85</v>
      </c>
      <c r="E12" s="203"/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125000</v>
      </c>
      <c r="K12" s="81">
        <v>0</v>
      </c>
      <c r="L12" s="81">
        <v>0</v>
      </c>
      <c r="M12" s="81">
        <v>0</v>
      </c>
      <c r="N12" s="91">
        <v>6</v>
      </c>
      <c r="O12" s="92">
        <v>0</v>
      </c>
      <c r="P12" s="93">
        <f>N12+O12</f>
        <v>6</v>
      </c>
      <c r="Q12" s="82" t="str">
        <f>IFERROR(P12/M12,"-")</f>
        <v>-</v>
      </c>
      <c r="R12" s="81">
        <v>1</v>
      </c>
      <c r="S12" s="81">
        <v>1</v>
      </c>
      <c r="T12" s="82">
        <f>IFERROR(S12/(O12+P12),"-")</f>
        <v>0.16666666666667</v>
      </c>
      <c r="U12" s="182">
        <f>IFERROR(J12/SUM(P12:P13),"-")</f>
        <v>10416.666666667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203000</v>
      </c>
      <c r="AB12" s="85">
        <f>SUM(X12:X13)/SUM(J12:J13)</f>
        <v>2.624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41</v>
      </c>
      <c r="L13" s="81">
        <v>23</v>
      </c>
      <c r="M13" s="81">
        <v>15</v>
      </c>
      <c r="N13" s="91">
        <v>6</v>
      </c>
      <c r="O13" s="92">
        <v>0</v>
      </c>
      <c r="P13" s="93">
        <f>N13+O13</f>
        <v>6</v>
      </c>
      <c r="Q13" s="82">
        <f>IFERROR(P13/M13,"-")</f>
        <v>0.4</v>
      </c>
      <c r="R13" s="81">
        <v>2</v>
      </c>
      <c r="S13" s="81">
        <v>1</v>
      </c>
      <c r="T13" s="82">
        <f>IFERROR(S13/(O13+P13),"-")</f>
        <v>0.16666666666667</v>
      </c>
      <c r="U13" s="182"/>
      <c r="V13" s="84">
        <v>2</v>
      </c>
      <c r="W13" s="82">
        <f>IF(P13=0,"-",V13/P13)</f>
        <v>0.33333333333333</v>
      </c>
      <c r="X13" s="186">
        <v>328000</v>
      </c>
      <c r="Y13" s="187">
        <f>IFERROR(X13/P13,"-")</f>
        <v>54666.666666667</v>
      </c>
      <c r="Z13" s="187">
        <f>IFERROR(X13/V13,"-")</f>
        <v>164000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0.16666666666667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0.33333333333333</v>
      </c>
      <c r="BY13" s="128">
        <v>1</v>
      </c>
      <c r="BZ13" s="129">
        <f>IFERROR(BY13/BW13,"-")</f>
        <v>0.5</v>
      </c>
      <c r="CA13" s="130">
        <v>100000</v>
      </c>
      <c r="CB13" s="131">
        <f>IFERROR(CA13/BW13,"-")</f>
        <v>50000</v>
      </c>
      <c r="CC13" s="132"/>
      <c r="CD13" s="132"/>
      <c r="CE13" s="132">
        <v>1</v>
      </c>
      <c r="CF13" s="133">
        <v>3</v>
      </c>
      <c r="CG13" s="134">
        <f>IF(P13=0,"",IF(CF13=0,"",(CF13/P13)))</f>
        <v>0.5</v>
      </c>
      <c r="CH13" s="135">
        <v>1</v>
      </c>
      <c r="CI13" s="136">
        <f>IFERROR(CH13/CF13,"-")</f>
        <v>0.33333333333333</v>
      </c>
      <c r="CJ13" s="137">
        <v>228000</v>
      </c>
      <c r="CK13" s="138">
        <f>IFERROR(CJ13/CF13,"-")</f>
        <v>76000</v>
      </c>
      <c r="CL13" s="139"/>
      <c r="CM13" s="139"/>
      <c r="CN13" s="139">
        <v>1</v>
      </c>
      <c r="CO13" s="140">
        <v>2</v>
      </c>
      <c r="CP13" s="141">
        <v>328000</v>
      </c>
      <c r="CQ13" s="141">
        <v>228000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1.751875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320000</v>
      </c>
      <c r="K16" s="41">
        <f>SUM(K6:K15)</f>
        <v>380</v>
      </c>
      <c r="L16" s="41">
        <f>SUM(L6:L15)</f>
        <v>118</v>
      </c>
      <c r="M16" s="41">
        <f>SUM(M6:M15)</f>
        <v>153</v>
      </c>
      <c r="N16" s="41">
        <f>SUM(N6:N15)</f>
        <v>147</v>
      </c>
      <c r="O16" s="41">
        <f>SUM(O6:O15)</f>
        <v>1</v>
      </c>
      <c r="P16" s="41">
        <f>SUM(P6:P15)</f>
        <v>148</v>
      </c>
      <c r="Q16" s="42">
        <f>IFERROR(P16/M16,"-")</f>
        <v>0.96732026143791</v>
      </c>
      <c r="R16" s="78">
        <f>SUM(R6:R15)</f>
        <v>21</v>
      </c>
      <c r="S16" s="78">
        <f>SUM(S6:S15)</f>
        <v>18</v>
      </c>
      <c r="T16" s="42">
        <f>IFERROR(R16/P16,"-")</f>
        <v>0.14189189189189</v>
      </c>
      <c r="U16" s="184">
        <f>IFERROR(J16/P16,"-")</f>
        <v>2162.1621621622</v>
      </c>
      <c r="V16" s="44">
        <f>SUM(V6:V15)</f>
        <v>15</v>
      </c>
      <c r="W16" s="42">
        <f>IFERROR(V16/P16,"-")</f>
        <v>0.10135135135135</v>
      </c>
      <c r="X16" s="190">
        <f>SUM(X6:X15)</f>
        <v>560600</v>
      </c>
      <c r="Y16" s="190">
        <f>IFERROR(X16/P16,"-")</f>
        <v>3787.8378378378</v>
      </c>
      <c r="Z16" s="190">
        <f>IFERROR(X16/V16,"-")</f>
        <v>37373.333333333</v>
      </c>
      <c r="AA16" s="190">
        <f>X16-J16</f>
        <v>240600</v>
      </c>
      <c r="AB16" s="47">
        <f>X16/J16</f>
        <v>1.751875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1.37656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64</v>
      </c>
      <c r="G6" s="203" t="s">
        <v>96</v>
      </c>
      <c r="H6" s="90" t="s">
        <v>97</v>
      </c>
      <c r="I6" s="90" t="s">
        <v>98</v>
      </c>
      <c r="J6" s="188">
        <v>125000</v>
      </c>
      <c r="K6" s="81">
        <v>0</v>
      </c>
      <c r="L6" s="81">
        <v>0</v>
      </c>
      <c r="M6" s="81">
        <v>0</v>
      </c>
      <c r="N6" s="91">
        <v>31</v>
      </c>
      <c r="O6" s="92">
        <v>0</v>
      </c>
      <c r="P6" s="93">
        <f>N6+O6</f>
        <v>31</v>
      </c>
      <c r="Q6" s="82" t="str">
        <f>IFERROR(P6/M6,"-")</f>
        <v>-</v>
      </c>
      <c r="R6" s="81">
        <v>0</v>
      </c>
      <c r="S6" s="81">
        <v>10</v>
      </c>
      <c r="T6" s="82">
        <f>IFERROR(S6/(O6+P6),"-")</f>
        <v>0.32258064516129</v>
      </c>
      <c r="U6" s="182">
        <f>IFERROR(J6/SUM(P6:P7),"-")</f>
        <v>1865.671641791</v>
      </c>
      <c r="V6" s="84">
        <v>1</v>
      </c>
      <c r="W6" s="82">
        <f>IF(P6=0,"-",V6/P6)</f>
        <v>0.032258064516129</v>
      </c>
      <c r="X6" s="186">
        <v>10000</v>
      </c>
      <c r="Y6" s="187">
        <f>IFERROR(X6/P6,"-")</f>
        <v>322.58064516129</v>
      </c>
      <c r="Z6" s="187">
        <f>IFERROR(X6/V6,"-")</f>
        <v>10000</v>
      </c>
      <c r="AA6" s="188">
        <f>SUM(X6:X7)-SUM(J6:J7)</f>
        <v>47070</v>
      </c>
      <c r="AB6" s="85">
        <f>SUM(X6:X7)/SUM(J6:J7)</f>
        <v>1.37656</v>
      </c>
      <c r="AC6" s="79"/>
      <c r="AD6" s="94">
        <v>1</v>
      </c>
      <c r="AE6" s="95">
        <f>IF(P6=0,"",IF(AD6=0,"",(AD6/P6)))</f>
        <v>0.032258064516129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11</v>
      </c>
      <c r="AN6" s="101">
        <f>IF(P6=0,"",IF(AM6=0,"",(AM6/P6)))</f>
        <v>0.35483870967742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0.16129032258065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0.12903225806452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0.25806451612903</v>
      </c>
      <c r="BP6" s="121">
        <v>1</v>
      </c>
      <c r="BQ6" s="122">
        <f>IFERROR(BP6/BN6,"-")</f>
        <v>0.125</v>
      </c>
      <c r="BR6" s="123">
        <v>10000</v>
      </c>
      <c r="BS6" s="124">
        <f>IFERROR(BR6/BN6,"-")</f>
        <v>1250</v>
      </c>
      <c r="BT6" s="125">
        <v>1</v>
      </c>
      <c r="BU6" s="125"/>
      <c r="BV6" s="125"/>
      <c r="BW6" s="126">
        <v>2</v>
      </c>
      <c r="BX6" s="127">
        <f>IF(P6=0,"",IF(BW6=0,"",(BW6/P6)))</f>
        <v>0.064516129032258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138</v>
      </c>
      <c r="L7" s="81">
        <v>99</v>
      </c>
      <c r="M7" s="81">
        <v>111</v>
      </c>
      <c r="N7" s="91">
        <v>35</v>
      </c>
      <c r="O7" s="92">
        <v>1</v>
      </c>
      <c r="P7" s="93">
        <f>N7+O7</f>
        <v>36</v>
      </c>
      <c r="Q7" s="82">
        <f>IFERROR(P7/M7,"-")</f>
        <v>0.32432432432432</v>
      </c>
      <c r="R7" s="81">
        <v>2</v>
      </c>
      <c r="S7" s="81">
        <v>5</v>
      </c>
      <c r="T7" s="82">
        <f>IFERROR(S7/(O7+P7),"-")</f>
        <v>0.13513513513514</v>
      </c>
      <c r="U7" s="182"/>
      <c r="V7" s="84">
        <v>1</v>
      </c>
      <c r="W7" s="82">
        <f>IF(P7=0,"-",V7/P7)</f>
        <v>0.027777777777778</v>
      </c>
      <c r="X7" s="186">
        <v>162070</v>
      </c>
      <c r="Y7" s="187">
        <f>IFERROR(X7/P7,"-")</f>
        <v>4501.9444444444</v>
      </c>
      <c r="Z7" s="187">
        <f>IFERROR(X7/V7,"-")</f>
        <v>162070</v>
      </c>
      <c r="AA7" s="188"/>
      <c r="AB7" s="85"/>
      <c r="AC7" s="79"/>
      <c r="AD7" s="94">
        <v>1</v>
      </c>
      <c r="AE7" s="95">
        <f>IF(P7=0,"",IF(AD7=0,"",(AD7/P7)))</f>
        <v>0.027777777777778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11</v>
      </c>
      <c r="AN7" s="101">
        <f>IF(P7=0,"",IF(AM7=0,"",(AM7/P7)))</f>
        <v>0.30555555555556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9</v>
      </c>
      <c r="AW7" s="107">
        <f>IF(P7=0,"",IF(AV7=0,"",(AV7/P7)))</f>
        <v>0.25</v>
      </c>
      <c r="AX7" s="106">
        <v>2</v>
      </c>
      <c r="AY7" s="108">
        <f>IFERROR(AX7/AV7,"-")</f>
        <v>0.22222222222222</v>
      </c>
      <c r="AZ7" s="109">
        <v>192070</v>
      </c>
      <c r="BA7" s="110">
        <f>IFERROR(AZ7/AV7,"-")</f>
        <v>21341.111111111</v>
      </c>
      <c r="BB7" s="111"/>
      <c r="BC7" s="111"/>
      <c r="BD7" s="111">
        <v>2</v>
      </c>
      <c r="BE7" s="112">
        <v>4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0.11111111111111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6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0.027777777777778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162070</v>
      </c>
      <c r="CQ7" s="141">
        <v>162070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1.37656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125000</v>
      </c>
      <c r="K10" s="41">
        <f>SUM(K6:K9)</f>
        <v>138</v>
      </c>
      <c r="L10" s="41">
        <f>SUM(L6:L9)</f>
        <v>99</v>
      </c>
      <c r="M10" s="41">
        <f>SUM(M6:M9)</f>
        <v>111</v>
      </c>
      <c r="N10" s="41">
        <f>SUM(N6:N9)</f>
        <v>66</v>
      </c>
      <c r="O10" s="41">
        <f>SUM(O6:O9)</f>
        <v>1</v>
      </c>
      <c r="P10" s="41">
        <f>SUM(P6:P9)</f>
        <v>67</v>
      </c>
      <c r="Q10" s="42">
        <f>IFERROR(P10/M10,"-")</f>
        <v>0.6036036036036</v>
      </c>
      <c r="R10" s="78">
        <f>SUM(R6:R9)</f>
        <v>2</v>
      </c>
      <c r="S10" s="78">
        <f>SUM(S6:S9)</f>
        <v>15</v>
      </c>
      <c r="T10" s="42">
        <f>IFERROR(R10/P10,"-")</f>
        <v>0.029850746268657</v>
      </c>
      <c r="U10" s="184">
        <f>IFERROR(J10/P10,"-")</f>
        <v>1865.671641791</v>
      </c>
      <c r="V10" s="44">
        <f>SUM(V6:V9)</f>
        <v>2</v>
      </c>
      <c r="W10" s="42">
        <f>IFERROR(V10/P10,"-")</f>
        <v>0.029850746268657</v>
      </c>
      <c r="X10" s="190">
        <f>SUM(X6:X9)</f>
        <v>172070</v>
      </c>
      <c r="Y10" s="190">
        <f>IFERROR(X10/P10,"-")</f>
        <v>2568.2089552239</v>
      </c>
      <c r="Z10" s="190">
        <f>IFERROR(X10/V10,"-")</f>
        <v>86035</v>
      </c>
      <c r="AA10" s="190">
        <f>X10-J10</f>
        <v>47070</v>
      </c>
      <c r="AB10" s="47">
        <f>X10/J10</f>
        <v>1.37656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