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<sst xmlns="http://schemas.openxmlformats.org/spreadsheetml/2006/main" uniqueCount="93">
  <si>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</si>
  <si>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</si>
  <si>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</si>
  <si>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</si>
  <si>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</si>
  <si>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</si>
  <si>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</si>
  <si>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</si>
  <si>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</si>
  <si>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</si>
  <si>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</si>
  <si>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</si>
  <si>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</si>
  <si>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</si>
  <si>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</si>
  <si>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</si>
  <si>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</si>
  <si>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</si>
  <si>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</si>
  <si>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</si>
  <si>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</si>
  <si>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</si>
  <si>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</si>
  <si>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</si>
  <si>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</si>
  <si>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</si>
  <si>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</si>
  <si>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</si>
  <si>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</si>
  <si>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</si>
  <si>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</si>
  <si>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</si>
  <si>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</si>
  <si>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</si>
  <si>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</si>
  <si>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</si>
  <si>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</si>
  <si>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</si>
  <si>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</si>
  <si>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</si>
  <si>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</si>
  <si>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</si>
  <si>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</si>
  <si>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</si>
  <si>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</si>
  <si>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</si>
  <si>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</si>
  <si>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</si>
  <si>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</si>
  <si>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</si>
  <si>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</si>
  <si>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</si>
  <si>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</si>
  <si>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</si>
  <si>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</si>
  <si>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</si>
  <si>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</si>
  <si>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</si>
  <si>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</si>
  <si>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</si>
  <si>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</si>
  <si>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ln_adn009</t>
  </si>
  <si>
    <t>大洋図書</t>
  </si>
  <si>
    <t>2Pスポーツ新聞_v01_ヘスティア(高宮菜々子さん)_LINE版</t>
  </si>
  <si>
    <t>line</t>
  </si>
  <si>
    <t>ナックルズ極ベスト</t>
  </si>
  <si>
    <t>1C2P</t>
  </si>
  <si>
    <t>3月15日(水)</t>
  </si>
  <si>
    <t>ad818</t>
  </si>
  <si>
    <t>空電</t>
  </si>
  <si>
    <t>ln_adn010</t>
  </si>
  <si>
    <t>5P風俗ヘスティア(高宮菜々子さん)_LINE版</t>
  </si>
  <si>
    <t>別冊ラヴァーズ</t>
  </si>
  <si>
    <t>1C5P</t>
  </si>
  <si>
    <t>3月22日(水)</t>
  </si>
  <si>
    <t>ad819</t>
  </si>
  <si>
    <t>雑誌 TOTAL</t>
  </si>
  <si>
    <t>●DVD 広告</t>
  </si>
  <si>
    <t>ln_adn007</t>
  </si>
  <si>
    <t>三和出版</t>
  </si>
  <si>
    <t>DVD漫画きよし(LINE版)</t>
  </si>
  <si>
    <t>A4変形、CVSフル、860円、10万部</t>
  </si>
  <si>
    <t>MEN'S DVD</t>
  </si>
  <si>
    <t>DVD袋表4C</t>
  </si>
  <si>
    <t>3月27日(月)</t>
  </si>
  <si>
    <t>pa608</t>
  </si>
  <si>
    <t>ln_adn008</t>
  </si>
  <si>
    <t>DVD4コマ-ヘスティア(LINE版)</t>
  </si>
  <si>
    <t>A4、CVS日版PB</t>
  </si>
  <si>
    <t>人妻日和</t>
  </si>
  <si>
    <t>3月30日(木)</t>
  </si>
  <si>
    <t>pa609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</si>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</sst>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120000</v>
      </c>
      <c r="E6" s="81">
        <v>104</v>
      </c>
      <c r="F6" s="81">
        <v>57</v>
      </c>
      <c r="G6" s="81">
        <v>34</v>
      </c>
      <c r="H6" s="91">
        <v>73</v>
      </c>
      <c r="I6" s="92">
        <v>0</v>
      </c>
      <c r="J6" s="145">
        <f>H6+I6</f>
        <v>73</v>
      </c>
      <c r="K6" s="82">
        <f>IFERROR(J6/G6,"-")</f>
        <v>2.1470588235294</v>
      </c>
      <c r="L6" s="81">
        <v>11</v>
      </c>
      <c r="M6" s="81">
        <v>10</v>
      </c>
      <c r="N6" s="82">
        <f>IFERROR(L6/J6,"-")</f>
        <v>0.15068493150685</v>
      </c>
      <c r="O6" s="83">
        <f>IFERROR(D6/J6,"-")</f>
        <v>1643.8356164384</v>
      </c>
      <c r="P6" s="84">
        <v>12</v>
      </c>
      <c r="Q6" s="82">
        <f>IFERROR(P6/J6,"-")</f>
        <v>0.16438356164384</v>
      </c>
      <c r="R6" s="200">
        <v>521000</v>
      </c>
      <c r="S6" s="201">
        <f>IFERROR(R6/J6,"-")</f>
        <v>7136.9863013699</v>
      </c>
      <c r="T6" s="201">
        <f>IFERROR(R6/P6,"-")</f>
        <v>43416.666666667</v>
      </c>
      <c r="U6" s="195">
        <f>IFERROR(R6-D6,"-")</f>
        <v>401000</v>
      </c>
      <c r="V6" s="85">
        <f>R6/D6</f>
        <v>4.3416666666667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318</v>
      </c>
      <c r="F7" s="81">
        <v>200</v>
      </c>
      <c r="G7" s="81">
        <v>307</v>
      </c>
      <c r="H7" s="91">
        <v>181</v>
      </c>
      <c r="I7" s="92">
        <v>5</v>
      </c>
      <c r="J7" s="145">
        <f>H7+I7</f>
        <v>186</v>
      </c>
      <c r="K7" s="82">
        <f>IFERROR(J7/G7,"-")</f>
        <v>0.60586319218241</v>
      </c>
      <c r="L7" s="81">
        <v>9</v>
      </c>
      <c r="M7" s="81">
        <v>37</v>
      </c>
      <c r="N7" s="82">
        <f>IFERROR(L7/J7,"-")</f>
        <v>0.048387096774194</v>
      </c>
      <c r="O7" s="83">
        <f>IFERROR(D7/J7,"-")</f>
        <v>1344.0860215054</v>
      </c>
      <c r="P7" s="84">
        <v>4</v>
      </c>
      <c r="Q7" s="82">
        <f>IFERROR(P7/J7,"-")</f>
        <v>0.021505376344086</v>
      </c>
      <c r="R7" s="200">
        <v>37000</v>
      </c>
      <c r="S7" s="201">
        <f>IFERROR(R7/J7,"-")</f>
        <v>198.9247311828</v>
      </c>
      <c r="T7" s="201">
        <f>IFERROR(R7/P7,"-")</f>
        <v>9250</v>
      </c>
      <c r="U7" s="195">
        <f>IFERROR(R7-D7,"-")</f>
        <v>-213000</v>
      </c>
      <c r="V7" s="85">
        <f>R7/D7</f>
        <v>0.148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370000</v>
      </c>
      <c r="E10" s="41">
        <f>SUM(E6:E8)</f>
        <v>422</v>
      </c>
      <c r="F10" s="41">
        <f>SUM(F6:F8)</f>
        <v>257</v>
      </c>
      <c r="G10" s="41">
        <f>SUM(G6:G8)</f>
        <v>341</v>
      </c>
      <c r="H10" s="41">
        <f>SUM(H6:H8)</f>
        <v>254</v>
      </c>
      <c r="I10" s="41">
        <f>SUM(I6:I8)</f>
        <v>5</v>
      </c>
      <c r="J10" s="41">
        <f>SUM(J6:J8)</f>
        <v>259</v>
      </c>
      <c r="K10" s="42">
        <f>IFERROR(J10/G10,"-")</f>
        <v>0.75953079178886</v>
      </c>
      <c r="L10" s="78">
        <f>SUM(L6:L8)</f>
        <v>20</v>
      </c>
      <c r="M10" s="78">
        <f>SUM(M6:M8)</f>
        <v>47</v>
      </c>
      <c r="N10" s="42">
        <f>IFERROR(L10/J10,"-")</f>
        <v>0.077220077220077</v>
      </c>
      <c r="O10" s="43">
        <f>IFERROR(D10/J10,"-")</f>
        <v>1428.5714285714</v>
      </c>
      <c r="P10" s="44">
        <f>SUM(P6:P8)</f>
        <v>16</v>
      </c>
      <c r="Q10" s="42">
        <f>IFERROR(P10/J10,"-")</f>
        <v>0.061776061776062</v>
      </c>
      <c r="R10" s="45">
        <f>SUM(R6:R8)</f>
        <v>558000</v>
      </c>
      <c r="S10" s="45">
        <f>IFERROR(R10/J10,"-")</f>
        <v>2154.4401544402</v>
      </c>
      <c r="T10" s="45">
        <f>IFERROR(R10/P10,"-")</f>
        <v>34875</v>
      </c>
      <c r="U10" s="46">
        <f>SUM(U6:U8)</f>
        <v>188000</v>
      </c>
      <c r="V10" s="47">
        <f>IFERROR(R10/D10,"-")</f>
        <v>1.5081081081081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45000</v>
      </c>
      <c r="K6" s="81">
        <v>0</v>
      </c>
      <c r="L6" s="81">
        <v>0</v>
      </c>
      <c r="M6" s="81">
        <v>0</v>
      </c>
      <c r="N6" s="91">
        <v>13</v>
      </c>
      <c r="O6" s="92">
        <v>0</v>
      </c>
      <c r="P6" s="93">
        <f>N6+O6</f>
        <v>13</v>
      </c>
      <c r="Q6" s="82" t="str">
        <f>IFERROR(P6/M6,"-")</f>
        <v>-</v>
      </c>
      <c r="R6" s="81">
        <v>2</v>
      </c>
      <c r="S6" s="81">
        <v>1</v>
      </c>
      <c r="T6" s="82">
        <f>IFERROR(S6/(O6+P6),"-")</f>
        <v>0.076923076923077</v>
      </c>
      <c r="U6" s="182">
        <f>IFERROR(J6/SUM(P6:P7),"-")</f>
        <v>2500</v>
      </c>
      <c r="V6" s="84">
        <v>4</v>
      </c>
      <c r="W6" s="82">
        <f>IF(P6=0,"-",V6/P6)</f>
        <v>0.30769230769231</v>
      </c>
      <c r="X6" s="186">
        <v>45000</v>
      </c>
      <c r="Y6" s="187">
        <f>IFERROR(X6/P6,"-")</f>
        <v>3461.5384615385</v>
      </c>
      <c r="Z6" s="187">
        <f>IFERROR(X6/V6,"-")</f>
        <v>11250</v>
      </c>
      <c r="AA6" s="188">
        <f>SUM(X6:X7)-SUM(J6:J7)</f>
        <v>0</v>
      </c>
      <c r="AB6" s="85">
        <f>SUM(X6:X7)/SUM(J6:J7)</f>
        <v>1</v>
      </c>
      <c r="AC6" s="79"/>
      <c r="AD6" s="94">
        <v>1</v>
      </c>
      <c r="AE6" s="95">
        <f>IF(P6=0,"",IF(AD6=0,"",(AD6/P6)))</f>
        <v>0.076923076923077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0.23076923076923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0.076923076923077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0.23076923076923</v>
      </c>
      <c r="BG6" s="112">
        <v>1</v>
      </c>
      <c r="BH6" s="114">
        <f>IFERROR(BG6/BE6,"-")</f>
        <v>0.33333333333333</v>
      </c>
      <c r="BI6" s="115">
        <v>27000</v>
      </c>
      <c r="BJ6" s="116">
        <f>IFERROR(BI6/BE6,"-")</f>
        <v>9000</v>
      </c>
      <c r="BK6" s="117"/>
      <c r="BL6" s="117"/>
      <c r="BM6" s="117">
        <v>1</v>
      </c>
      <c r="BN6" s="119">
        <v>3</v>
      </c>
      <c r="BO6" s="120">
        <f>IF(P6=0,"",IF(BN6=0,"",(BN6/P6)))</f>
        <v>0.23076923076923</v>
      </c>
      <c r="BP6" s="121">
        <v>1</v>
      </c>
      <c r="BQ6" s="122">
        <f>IFERROR(BP6/BN6,"-")</f>
        <v>0.33333333333333</v>
      </c>
      <c r="BR6" s="123">
        <v>3000</v>
      </c>
      <c r="BS6" s="124">
        <f>IFERROR(BR6/BN6,"-")</f>
        <v>1000</v>
      </c>
      <c r="BT6" s="125">
        <v>1</v>
      </c>
      <c r="BU6" s="125"/>
      <c r="BV6" s="125"/>
      <c r="BW6" s="126">
        <v>2</v>
      </c>
      <c r="BX6" s="127">
        <f>IF(P6=0,"",IF(BW6=0,"",(BW6/P6)))</f>
        <v>0.15384615384615</v>
      </c>
      <c r="BY6" s="128">
        <v>2</v>
      </c>
      <c r="BZ6" s="129">
        <f>IFERROR(BY6/BW6,"-")</f>
        <v>1</v>
      </c>
      <c r="CA6" s="130">
        <v>15000</v>
      </c>
      <c r="CB6" s="131">
        <f>IFERROR(CA6/BW6,"-")</f>
        <v>7500</v>
      </c>
      <c r="CC6" s="132">
        <v>2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45000</v>
      </c>
      <c r="CQ6" s="141">
        <v>27000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33</v>
      </c>
      <c r="L7" s="81">
        <v>17</v>
      </c>
      <c r="M7" s="81">
        <v>8</v>
      </c>
      <c r="N7" s="91">
        <v>5</v>
      </c>
      <c r="O7" s="92">
        <v>0</v>
      </c>
      <c r="P7" s="93">
        <f>N7+O7</f>
        <v>5</v>
      </c>
      <c r="Q7" s="82">
        <f>IFERROR(P7/M7,"-")</f>
        <v>0.625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6.3466666666667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0</v>
      </c>
      <c r="L8" s="81">
        <v>0</v>
      </c>
      <c r="M8" s="81">
        <v>0</v>
      </c>
      <c r="N8" s="91">
        <v>42</v>
      </c>
      <c r="O8" s="92">
        <v>0</v>
      </c>
      <c r="P8" s="93">
        <f>N8+O8</f>
        <v>42</v>
      </c>
      <c r="Q8" s="82" t="str">
        <f>IFERROR(P8/M8,"-")</f>
        <v>-</v>
      </c>
      <c r="R8" s="81">
        <v>5</v>
      </c>
      <c r="S8" s="81">
        <v>8</v>
      </c>
      <c r="T8" s="82">
        <f>IFERROR(S8/(O8+P8),"-")</f>
        <v>0.19047619047619</v>
      </c>
      <c r="U8" s="182">
        <f>IFERROR(J8/SUM(P8:P9),"-")</f>
        <v>1363.6363636364</v>
      </c>
      <c r="V8" s="84">
        <v>6</v>
      </c>
      <c r="W8" s="82">
        <f>IF(P8=0,"-",V8/P8)</f>
        <v>0.14285714285714</v>
      </c>
      <c r="X8" s="186">
        <v>433000</v>
      </c>
      <c r="Y8" s="187">
        <f>IFERROR(X8/P8,"-")</f>
        <v>10309.523809524</v>
      </c>
      <c r="Z8" s="187">
        <f>IFERROR(X8/V8,"-")</f>
        <v>72166.666666667</v>
      </c>
      <c r="AA8" s="188">
        <f>SUM(X8:X9)-SUM(J8:J9)</f>
        <v>401000</v>
      </c>
      <c r="AB8" s="85">
        <f>SUM(X8:X9)/SUM(J8:J9)</f>
        <v>6.3466666666667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7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5</v>
      </c>
      <c r="AW8" s="107">
        <f>IF(P8=0,"",IF(AV8=0,"",(AV8/P8)))</f>
        <v>0.11904761904762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0.11904761904762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11</v>
      </c>
      <c r="BO8" s="120">
        <f>IF(P8=0,"",IF(BN8=0,"",(BN8/P8)))</f>
        <v>0.26190476190476</v>
      </c>
      <c r="BP8" s="121">
        <v>1</v>
      </c>
      <c r="BQ8" s="122">
        <f>IFERROR(BP8/BN8,"-")</f>
        <v>0.090909090909091</v>
      </c>
      <c r="BR8" s="123">
        <v>10000</v>
      </c>
      <c r="BS8" s="124">
        <f>IFERROR(BR8/BN8,"-")</f>
        <v>909.09090909091</v>
      </c>
      <c r="BT8" s="125">
        <v>1</v>
      </c>
      <c r="BU8" s="125"/>
      <c r="BV8" s="125"/>
      <c r="BW8" s="126">
        <v>11</v>
      </c>
      <c r="BX8" s="127">
        <f>IF(P8=0,"",IF(BW8=0,"",(BW8/P8)))</f>
        <v>0.26190476190476</v>
      </c>
      <c r="BY8" s="128">
        <v>3</v>
      </c>
      <c r="BZ8" s="129">
        <f>IFERROR(BY8/BW8,"-")</f>
        <v>0.27272727272727</v>
      </c>
      <c r="CA8" s="130">
        <v>19000</v>
      </c>
      <c r="CB8" s="131">
        <f>IFERROR(CA8/BW8,"-")</f>
        <v>1727.2727272727</v>
      </c>
      <c r="CC8" s="132">
        <v>2</v>
      </c>
      <c r="CD8" s="132">
        <v>1</v>
      </c>
      <c r="CE8" s="132"/>
      <c r="CF8" s="133">
        <v>3</v>
      </c>
      <c r="CG8" s="134">
        <f>IF(P8=0,"",IF(CF8=0,"",(CF8/P8)))</f>
        <v>0.071428571428571</v>
      </c>
      <c r="CH8" s="135">
        <v>2</v>
      </c>
      <c r="CI8" s="136">
        <f>IFERROR(CH8/CF8,"-")</f>
        <v>0.66666666666667</v>
      </c>
      <c r="CJ8" s="137">
        <v>404000</v>
      </c>
      <c r="CK8" s="138">
        <f>IFERROR(CJ8/CF8,"-")</f>
        <v>134666.66666667</v>
      </c>
      <c r="CL8" s="139"/>
      <c r="CM8" s="139">
        <v>1</v>
      </c>
      <c r="CN8" s="139">
        <v>1</v>
      </c>
      <c r="CO8" s="140">
        <v>6</v>
      </c>
      <c r="CP8" s="141">
        <v>433000</v>
      </c>
      <c r="CQ8" s="141">
        <v>398000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71</v>
      </c>
      <c r="L9" s="81">
        <v>40</v>
      </c>
      <c r="M9" s="81">
        <v>26</v>
      </c>
      <c r="N9" s="91">
        <v>13</v>
      </c>
      <c r="O9" s="92">
        <v>0</v>
      </c>
      <c r="P9" s="93">
        <f>N9+O9</f>
        <v>13</v>
      </c>
      <c r="Q9" s="82">
        <f>IFERROR(P9/M9,"-")</f>
        <v>0.5</v>
      </c>
      <c r="R9" s="81">
        <v>4</v>
      </c>
      <c r="S9" s="81">
        <v>1</v>
      </c>
      <c r="T9" s="82">
        <f>IFERROR(S9/(O9+P9),"-")</f>
        <v>0.076923076923077</v>
      </c>
      <c r="U9" s="182"/>
      <c r="V9" s="84">
        <v>2</v>
      </c>
      <c r="W9" s="82">
        <f>IF(P9=0,"-",V9/P9)</f>
        <v>0.15384615384615</v>
      </c>
      <c r="X9" s="186">
        <v>43000</v>
      </c>
      <c r="Y9" s="187">
        <f>IFERROR(X9/P9,"-")</f>
        <v>3307.6923076923</v>
      </c>
      <c r="Z9" s="187">
        <f>IFERROR(X9/V9,"-")</f>
        <v>21500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0.15384615384615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6</v>
      </c>
      <c r="BO9" s="120">
        <f>IF(P9=0,"",IF(BN9=0,"",(BN9/P9)))</f>
        <v>0.46153846153846</v>
      </c>
      <c r="BP9" s="121">
        <v>2</v>
      </c>
      <c r="BQ9" s="122">
        <f>IFERROR(BP9/BN9,"-")</f>
        <v>0.33333333333333</v>
      </c>
      <c r="BR9" s="123">
        <v>43000</v>
      </c>
      <c r="BS9" s="124">
        <f>IFERROR(BR9/BN9,"-")</f>
        <v>7166.6666666667</v>
      </c>
      <c r="BT9" s="125">
        <v>1</v>
      </c>
      <c r="BU9" s="125"/>
      <c r="BV9" s="125">
        <v>1</v>
      </c>
      <c r="BW9" s="126">
        <v>5</v>
      </c>
      <c r="BX9" s="127">
        <f>IF(P9=0,"",IF(BW9=0,"",(BW9/P9)))</f>
        <v>0.38461538461538</v>
      </c>
      <c r="BY9" s="128">
        <v>1</v>
      </c>
      <c r="BZ9" s="129">
        <f>IFERROR(BY9/BW9,"-")</f>
        <v>0.2</v>
      </c>
      <c r="CA9" s="130">
        <v>23000</v>
      </c>
      <c r="CB9" s="131">
        <f>IFERROR(CA9/BW9,"-")</f>
        <v>4600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43000</v>
      </c>
      <c r="CQ9" s="141">
        <v>33000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4.3416666666667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120000</v>
      </c>
      <c r="K12" s="41">
        <f>SUM(K6:K11)</f>
        <v>104</v>
      </c>
      <c r="L12" s="41">
        <f>SUM(L6:L11)</f>
        <v>57</v>
      </c>
      <c r="M12" s="41">
        <f>SUM(M6:M11)</f>
        <v>34</v>
      </c>
      <c r="N12" s="41">
        <f>SUM(N6:N11)</f>
        <v>73</v>
      </c>
      <c r="O12" s="41">
        <f>SUM(O6:O11)</f>
        <v>0</v>
      </c>
      <c r="P12" s="41">
        <f>SUM(P6:P11)</f>
        <v>73</v>
      </c>
      <c r="Q12" s="42">
        <f>IFERROR(P12/M12,"-")</f>
        <v>2.1470588235294</v>
      </c>
      <c r="R12" s="78">
        <f>SUM(R6:R11)</f>
        <v>11</v>
      </c>
      <c r="S12" s="78">
        <f>SUM(S6:S11)</f>
        <v>10</v>
      </c>
      <c r="T12" s="42">
        <f>IFERROR(R12/P12,"-")</f>
        <v>0.15068493150685</v>
      </c>
      <c r="U12" s="184">
        <f>IFERROR(J12/P12,"-")</f>
        <v>1643.8356164384</v>
      </c>
      <c r="V12" s="44">
        <f>SUM(V6:V11)</f>
        <v>12</v>
      </c>
      <c r="W12" s="42">
        <f>IFERROR(V12/P12,"-")</f>
        <v>0.16438356164384</v>
      </c>
      <c r="X12" s="190">
        <f>SUM(X6:X11)</f>
        <v>521000</v>
      </c>
      <c r="Y12" s="190">
        <f>IFERROR(X12/P12,"-")</f>
        <v>7136.9863013699</v>
      </c>
      <c r="Z12" s="190">
        <f>IFERROR(X12/V12,"-")</f>
        <v>43416.666666667</v>
      </c>
      <c r="AA12" s="190">
        <f>X12-J12</f>
        <v>401000</v>
      </c>
      <c r="AB12" s="47">
        <f>X12/J12</f>
        <v>4.3416666666667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0.24</v>
      </c>
      <c r="B6" s="203" t="s">
        <v>78</v>
      </c>
      <c r="C6" s="203" t="s">
        <v>79</v>
      </c>
      <c r="D6" s="203" t="s">
        <v>80</v>
      </c>
      <c r="E6" s="203" t="s">
        <v>81</v>
      </c>
      <c r="F6" s="203" t="s">
        <v>64</v>
      </c>
      <c r="G6" s="203" t="s">
        <v>82</v>
      </c>
      <c r="H6" s="90" t="s">
        <v>83</v>
      </c>
      <c r="I6" s="90" t="s">
        <v>84</v>
      </c>
      <c r="J6" s="188">
        <v>125000</v>
      </c>
      <c r="K6" s="81">
        <v>0</v>
      </c>
      <c r="L6" s="81">
        <v>0</v>
      </c>
      <c r="M6" s="81">
        <v>0</v>
      </c>
      <c r="N6" s="91">
        <v>57</v>
      </c>
      <c r="O6" s="92">
        <v>2</v>
      </c>
      <c r="P6" s="93">
        <f>N6+O6</f>
        <v>59</v>
      </c>
      <c r="Q6" s="82" t="str">
        <f>IFERROR(P6/M6,"-")</f>
        <v>-</v>
      </c>
      <c r="R6" s="81">
        <v>1</v>
      </c>
      <c r="S6" s="81">
        <v>9</v>
      </c>
      <c r="T6" s="82">
        <f>IFERROR(S6/(O6+P6),"-")</f>
        <v>0.14754098360656</v>
      </c>
      <c r="U6" s="182">
        <f>IFERROR(J6/SUM(P6:P7),"-")</f>
        <v>1126.1261261261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-95000</v>
      </c>
      <c r="AB6" s="85">
        <f>SUM(X6:X7)/SUM(J6:J7)</f>
        <v>0.24</v>
      </c>
      <c r="AC6" s="79"/>
      <c r="AD6" s="94">
        <v>2</v>
      </c>
      <c r="AE6" s="95">
        <f>IF(P6=0,"",IF(AD6=0,"",(AD6/P6)))</f>
        <v>0.033898305084746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27</v>
      </c>
      <c r="AN6" s="101">
        <f>IF(P6=0,"",IF(AM6=0,"",(AM6/P6)))</f>
        <v>0.45762711864407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10</v>
      </c>
      <c r="AW6" s="107">
        <f>IF(P6=0,"",IF(AV6=0,"",(AV6/P6)))</f>
        <v>0.16949152542373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0.13559322033898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0.15254237288136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0.050847457627119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215</v>
      </c>
      <c r="L7" s="81">
        <v>125</v>
      </c>
      <c r="M7" s="81">
        <v>257</v>
      </c>
      <c r="N7" s="91">
        <v>51</v>
      </c>
      <c r="O7" s="92">
        <v>1</v>
      </c>
      <c r="P7" s="93">
        <f>N7+O7</f>
        <v>52</v>
      </c>
      <c r="Q7" s="82">
        <f>IFERROR(P7/M7,"-")</f>
        <v>0.20233463035019</v>
      </c>
      <c r="R7" s="81">
        <v>4</v>
      </c>
      <c r="S7" s="81">
        <v>11</v>
      </c>
      <c r="T7" s="82">
        <f>IFERROR(S7/(O7+P7),"-")</f>
        <v>0.20754716981132</v>
      </c>
      <c r="U7" s="182"/>
      <c r="V7" s="84">
        <v>2</v>
      </c>
      <c r="W7" s="82">
        <f>IF(P7=0,"-",V7/P7)</f>
        <v>0.038461538461538</v>
      </c>
      <c r="X7" s="186">
        <v>30000</v>
      </c>
      <c r="Y7" s="187">
        <f>IFERROR(X7/P7,"-")</f>
        <v>576.92307692308</v>
      </c>
      <c r="Z7" s="187">
        <f>IFERROR(X7/V7,"-")</f>
        <v>15000</v>
      </c>
      <c r="AA7" s="188"/>
      <c r="AB7" s="85"/>
      <c r="AC7" s="79"/>
      <c r="AD7" s="94">
        <v>1</v>
      </c>
      <c r="AE7" s="95">
        <f>IF(P7=0,"",IF(AD7=0,"",(AD7/P7)))</f>
        <v>0.019230769230769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23</v>
      </c>
      <c r="AN7" s="101">
        <f>IF(P7=0,"",IF(AM7=0,"",(AM7/P7)))</f>
        <v>0.44230769230769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8</v>
      </c>
      <c r="AW7" s="107">
        <f>IF(P7=0,"",IF(AV7=0,"",(AV7/P7)))</f>
        <v>0.15384615384615</v>
      </c>
      <c r="AX7" s="106">
        <v>1</v>
      </c>
      <c r="AY7" s="108">
        <f>IFERROR(AX7/AV7,"-")</f>
        <v>0.125</v>
      </c>
      <c r="AZ7" s="109">
        <v>27000</v>
      </c>
      <c r="BA7" s="110">
        <f>IFERROR(AZ7/AV7,"-")</f>
        <v>3375</v>
      </c>
      <c r="BB7" s="111"/>
      <c r="BC7" s="111"/>
      <c r="BD7" s="111">
        <v>1</v>
      </c>
      <c r="BE7" s="112">
        <v>6</v>
      </c>
      <c r="BF7" s="113">
        <f>IF(P7=0,"",IF(BE7=0,"",(BE7/P7)))</f>
        <v>0.11538461538462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0.15384615384615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0.096153846153846</v>
      </c>
      <c r="BY7" s="128">
        <v>1</v>
      </c>
      <c r="BZ7" s="129">
        <f>IFERROR(BY7/BW7,"-")</f>
        <v>0.2</v>
      </c>
      <c r="CA7" s="130">
        <v>3000</v>
      </c>
      <c r="CB7" s="131">
        <f>IFERROR(CA7/BW7,"-")</f>
        <v>600</v>
      </c>
      <c r="CC7" s="132">
        <v>1</v>
      </c>
      <c r="CD7" s="132"/>
      <c r="CE7" s="132"/>
      <c r="CF7" s="133">
        <v>1</v>
      </c>
      <c r="CG7" s="134">
        <f>IF(P7=0,"",IF(CF7=0,"",(CF7/P7)))</f>
        <v>0.019230769230769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30000</v>
      </c>
      <c r="CQ7" s="141">
        <v>27000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0.056</v>
      </c>
      <c r="B8" s="203" t="s">
        <v>86</v>
      </c>
      <c r="C8" s="203" t="s">
        <v>79</v>
      </c>
      <c r="D8" s="203" t="s">
        <v>87</v>
      </c>
      <c r="E8" s="203" t="s">
        <v>88</v>
      </c>
      <c r="F8" s="203" t="s">
        <v>64</v>
      </c>
      <c r="G8" s="203" t="s">
        <v>89</v>
      </c>
      <c r="H8" s="90" t="s">
        <v>83</v>
      </c>
      <c r="I8" s="90" t="s">
        <v>90</v>
      </c>
      <c r="J8" s="188">
        <v>125000</v>
      </c>
      <c r="K8" s="81">
        <v>0</v>
      </c>
      <c r="L8" s="81">
        <v>0</v>
      </c>
      <c r="M8" s="81">
        <v>0</v>
      </c>
      <c r="N8" s="91">
        <v>43</v>
      </c>
      <c r="O8" s="92">
        <v>1</v>
      </c>
      <c r="P8" s="93">
        <f>N8+O8</f>
        <v>44</v>
      </c>
      <c r="Q8" s="82" t="str">
        <f>IFERROR(P8/M8,"-")</f>
        <v>-</v>
      </c>
      <c r="R8" s="81">
        <v>1</v>
      </c>
      <c r="S8" s="81">
        <v>7</v>
      </c>
      <c r="T8" s="82">
        <f>IFERROR(S8/(O8+P8),"-")</f>
        <v>0.15555555555556</v>
      </c>
      <c r="U8" s="182">
        <f>IFERROR(J8/SUM(P8:P9),"-")</f>
        <v>1666.6666666667</v>
      </c>
      <c r="V8" s="84">
        <v>2</v>
      </c>
      <c r="W8" s="82">
        <f>IF(P8=0,"-",V8/P8)</f>
        <v>0.045454545454545</v>
      </c>
      <c r="X8" s="186">
        <v>7000</v>
      </c>
      <c r="Y8" s="187">
        <f>IFERROR(X8/P8,"-")</f>
        <v>159.09090909091</v>
      </c>
      <c r="Z8" s="187">
        <f>IFERROR(X8/V8,"-")</f>
        <v>3500</v>
      </c>
      <c r="AA8" s="188">
        <f>SUM(X8:X9)-SUM(J8:J9)</f>
        <v>-118000</v>
      </c>
      <c r="AB8" s="85">
        <f>SUM(X8:X9)/SUM(J8:J9)</f>
        <v>0.056</v>
      </c>
      <c r="AC8" s="79"/>
      <c r="AD8" s="94">
        <v>1</v>
      </c>
      <c r="AE8" s="95">
        <f>IF(P8=0,"",IF(AD8=0,"",(AD8/P8)))</f>
        <v>0.022727272727273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8</v>
      </c>
      <c r="AN8" s="101">
        <f>IF(P8=0,"",IF(AM8=0,"",(AM8/P8)))</f>
        <v>0.18181818181818</v>
      </c>
      <c r="AO8" s="100">
        <v>1</v>
      </c>
      <c r="AP8" s="102">
        <f>IFERROR(AP8/AM8,"-")</f>
        <v>0</v>
      </c>
      <c r="AQ8" s="103">
        <v>5000</v>
      </c>
      <c r="AR8" s="104">
        <f>IFERROR(AQ8/AM8,"-")</f>
        <v>625</v>
      </c>
      <c r="AS8" s="105">
        <v>1</v>
      </c>
      <c r="AT8" s="105"/>
      <c r="AU8" s="105"/>
      <c r="AV8" s="106">
        <v>6</v>
      </c>
      <c r="AW8" s="107">
        <f>IF(P8=0,"",IF(AV8=0,"",(AV8/P8)))</f>
        <v>0.13636363636364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10</v>
      </c>
      <c r="BF8" s="113">
        <f>IF(P8=0,"",IF(BE8=0,"",(BE8/P8)))</f>
        <v>0.22727272727273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12</v>
      </c>
      <c r="BO8" s="120">
        <f>IF(P8=0,"",IF(BN8=0,"",(BN8/P8)))</f>
        <v>0.27272727272727</v>
      </c>
      <c r="BP8" s="121">
        <v>1</v>
      </c>
      <c r="BQ8" s="122">
        <f>IFERROR(BP8/BN8,"-")</f>
        <v>0.083333333333333</v>
      </c>
      <c r="BR8" s="123">
        <v>2000</v>
      </c>
      <c r="BS8" s="124">
        <f>IFERROR(BR8/BN8,"-")</f>
        <v>166.66666666667</v>
      </c>
      <c r="BT8" s="125">
        <v>1</v>
      </c>
      <c r="BU8" s="125"/>
      <c r="BV8" s="125"/>
      <c r="BW8" s="126">
        <v>6</v>
      </c>
      <c r="BX8" s="127">
        <f>IF(P8=0,"",IF(BW8=0,"",(BW8/P8)))</f>
        <v>0.13636363636364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0.022727272727273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7000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91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103</v>
      </c>
      <c r="L9" s="81">
        <v>75</v>
      </c>
      <c r="M9" s="81">
        <v>50</v>
      </c>
      <c r="N9" s="91">
        <v>30</v>
      </c>
      <c r="O9" s="92">
        <v>1</v>
      </c>
      <c r="P9" s="93">
        <f>N9+O9</f>
        <v>31</v>
      </c>
      <c r="Q9" s="82">
        <f>IFERROR(P9/M9,"-")</f>
        <v>0.62</v>
      </c>
      <c r="R9" s="81">
        <v>3</v>
      </c>
      <c r="S9" s="81">
        <v>10</v>
      </c>
      <c r="T9" s="82">
        <f>IFERROR(S9/(O9+P9),"-")</f>
        <v>0.3125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8</v>
      </c>
      <c r="AN9" s="101">
        <f>IF(P9=0,"",IF(AM9=0,"",(AM9/P9)))</f>
        <v>0.25806451612903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7</v>
      </c>
      <c r="AW9" s="107">
        <f>IF(P9=0,"",IF(AV9=0,"",(AV9/P9)))</f>
        <v>0.2258064516129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0.16129032258065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8</v>
      </c>
      <c r="BO9" s="120">
        <f>IF(P9=0,"",IF(BN9=0,"",(BN9/P9)))</f>
        <v>0.25806451612903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0.096774193548387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0.148</v>
      </c>
      <c r="B12" s="39"/>
      <c r="C12" s="39"/>
      <c r="D12" s="39"/>
      <c r="E12" s="39"/>
      <c r="F12" s="39"/>
      <c r="G12" s="40" t="s">
        <v>92</v>
      </c>
      <c r="H12" s="40"/>
      <c r="I12" s="40"/>
      <c r="J12" s="190">
        <f>SUM(J6:J11)</f>
        <v>250000</v>
      </c>
      <c r="K12" s="41">
        <f>SUM(K6:K11)</f>
        <v>318</v>
      </c>
      <c r="L12" s="41">
        <f>SUM(L6:L11)</f>
        <v>200</v>
      </c>
      <c r="M12" s="41">
        <f>SUM(M6:M11)</f>
        <v>307</v>
      </c>
      <c r="N12" s="41">
        <f>SUM(N6:N11)</f>
        <v>181</v>
      </c>
      <c r="O12" s="41">
        <f>SUM(O6:O11)</f>
        <v>5</v>
      </c>
      <c r="P12" s="41">
        <f>SUM(P6:P11)</f>
        <v>186</v>
      </c>
      <c r="Q12" s="42">
        <f>IFERROR(P12/M12,"-")</f>
        <v>0.60586319218241</v>
      </c>
      <c r="R12" s="78">
        <f>SUM(R6:R11)</f>
        <v>9</v>
      </c>
      <c r="S12" s="78">
        <f>SUM(S6:S11)</f>
        <v>37</v>
      </c>
      <c r="T12" s="42">
        <f>IFERROR(R12/P12,"-")</f>
        <v>0.048387096774194</v>
      </c>
      <c r="U12" s="184">
        <f>IFERROR(J12/P12,"-")</f>
        <v>1344.0860215054</v>
      </c>
      <c r="V12" s="44">
        <f>SUM(V6:V11)</f>
        <v>4</v>
      </c>
      <c r="W12" s="42">
        <f>IFERROR(V12/P12,"-")</f>
        <v>0.021505376344086</v>
      </c>
      <c r="X12" s="190">
        <f>SUM(X6:X11)</f>
        <v>37000</v>
      </c>
      <c r="Y12" s="190">
        <f>IFERROR(X12/P12,"-")</f>
        <v>198.9247311828</v>
      </c>
      <c r="Z12" s="190">
        <f>IFERROR(X12/V12,"-")</f>
        <v>9250</v>
      </c>
      <c r="AA12" s="190">
        <f>X12-J12</f>
        <v>-213000</v>
      </c>
      <c r="AB12" s="47">
        <f>X12/J12</f>
        <v>0.148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