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<sst xmlns="http://schemas.openxmlformats.org/spreadsheetml/2006/main" uniqueCount="81">
  <si>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</si>
  <si>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</si>
  <si>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</si>
  <si>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</si>
  <si>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</si>
  <si>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</si>
  <si>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</si>
  <si>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</si>
  <si>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</si>
  <si>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</si>
  <si>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</si>
  <si>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</si>
  <si>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</si>
  <si>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</si>
  <si>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</si>
  <si>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</si>
  <si>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</si>
  <si>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</si>
  <si>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</si>
  <si>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</si>
  <si>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</si>
  <si>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</si>
  <si>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</si>
  <si>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</si>
  <si>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</si>
  <si>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</si>
  <si>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</si>
  <si>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</si>
  <si>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</si>
  <si>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</si>
  <si>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</si>
  <si>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</si>
  <si>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</si>
  <si>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</si>
  <si>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</si>
  <si>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</si>
  <si>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</si>
  <si>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</si>
  <si>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</si>
  <si>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</si>
  <si>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</si>
  <si>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</si>
  <si>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</si>
  <si>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</si>
  <si>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</si>
  <si>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</si>
  <si>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</si>
  <si>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</si>
  <si>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</si>
  <si>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</si>
  <si>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</si>
  <si>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</si>
  <si>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</si>
  <si>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</si>
  <si>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</si>
  <si>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</si>
  <si>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</si>
  <si>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</si>
  <si>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</si>
  <si>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</si>
  <si>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</si>
  <si>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ln_adn006</t>
  </si>
  <si>
    <t>大洋図書</t>
  </si>
  <si>
    <t>1P記事_求む！LINE版_ヘスティア</t>
  </si>
  <si>
    <t>line</t>
  </si>
  <si>
    <t>臨時増刊ラヴァーズ</t>
  </si>
  <si>
    <t>表4</t>
  </si>
  <si>
    <t>2月21日(火)</t>
  </si>
  <si>
    <t>ad817</t>
  </si>
  <si>
    <t>空電</t>
  </si>
  <si>
    <t>雑誌 TOTAL</t>
  </si>
  <si>
    <t>●DVD 広告</t>
  </si>
  <si>
    <t>ln_adn005</t>
  </si>
  <si>
    <t>文友舎</t>
  </si>
  <si>
    <t>DVD漫画きよし(LINE版)</t>
  </si>
  <si>
    <t>毎月売</t>
  </si>
  <si>
    <t>EXCITING MAX!SPECIAL</t>
  </si>
  <si>
    <t>DVD袋裏1C+コンテンツ枠</t>
  </si>
  <si>
    <t>2月11日(土)</t>
  </si>
  <si>
    <t>pa607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</si>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</sst>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53</v>
      </c>
      <c r="F6" s="81">
        <v>31</v>
      </c>
      <c r="G6" s="81">
        <v>20</v>
      </c>
      <c r="H6" s="91">
        <v>46</v>
      </c>
      <c r="I6" s="92">
        <v>0</v>
      </c>
      <c r="J6" s="145">
        <f>H6+I6</f>
        <v>46</v>
      </c>
      <c r="K6" s="82">
        <f>IFERROR(J6/G6,"-")</f>
        <v>2.3</v>
      </c>
      <c r="L6" s="81">
        <v>2</v>
      </c>
      <c r="M6" s="81">
        <v>2</v>
      </c>
      <c r="N6" s="82">
        <f>IFERROR(L6/J6,"-")</f>
        <v>0.043478260869565</v>
      </c>
      <c r="O6" s="83">
        <f>IFERROR(D6/J6,"-")</f>
        <v>2282.6086956522</v>
      </c>
      <c r="P6" s="84">
        <v>2</v>
      </c>
      <c r="Q6" s="82">
        <f>IFERROR(P6/J6,"-")</f>
        <v>0.043478260869565</v>
      </c>
      <c r="R6" s="200">
        <v>35000</v>
      </c>
      <c r="S6" s="201">
        <f>IFERROR(R6/J6,"-")</f>
        <v>760.86956521739</v>
      </c>
      <c r="T6" s="201">
        <f>IFERROR(R6/P6,"-")</f>
        <v>17500</v>
      </c>
      <c r="U6" s="195">
        <f>IFERROR(R6-D6,"-")</f>
        <v>-70000</v>
      </c>
      <c r="V6" s="85">
        <f>R6/D6</f>
        <v>0.33333333333333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220</v>
      </c>
      <c r="F7" s="81">
        <v>145</v>
      </c>
      <c r="G7" s="81">
        <v>111</v>
      </c>
      <c r="H7" s="91">
        <v>70</v>
      </c>
      <c r="I7" s="92">
        <v>1</v>
      </c>
      <c r="J7" s="145">
        <f>H7+I7</f>
        <v>71</v>
      </c>
      <c r="K7" s="82">
        <f>IFERROR(J7/G7,"-")</f>
        <v>0.63963963963964</v>
      </c>
      <c r="L7" s="81">
        <v>2</v>
      </c>
      <c r="M7" s="81">
        <v>6</v>
      </c>
      <c r="N7" s="82">
        <f>IFERROR(L7/J7,"-")</f>
        <v>0.028169014084507</v>
      </c>
      <c r="O7" s="83">
        <f>IFERROR(D7/J7,"-")</f>
        <v>1760.5633802817</v>
      </c>
      <c r="P7" s="84">
        <v>3</v>
      </c>
      <c r="Q7" s="82">
        <f>IFERROR(P7/J7,"-")</f>
        <v>0.042253521126761</v>
      </c>
      <c r="R7" s="200">
        <v>1563330</v>
      </c>
      <c r="S7" s="201">
        <f>IFERROR(R7/J7,"-")</f>
        <v>22018.732394366</v>
      </c>
      <c r="T7" s="201">
        <f>IFERROR(R7/P7,"-")</f>
        <v>521110</v>
      </c>
      <c r="U7" s="195">
        <f>IFERROR(R7-D7,"-")</f>
        <v>1438330</v>
      </c>
      <c r="V7" s="85">
        <f>R7/D7</f>
        <v>12.50664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230000</v>
      </c>
      <c r="E10" s="41">
        <f>SUM(E6:E8)</f>
        <v>273</v>
      </c>
      <c r="F10" s="41">
        <f>SUM(F6:F8)</f>
        <v>176</v>
      </c>
      <c r="G10" s="41">
        <f>SUM(G6:G8)</f>
        <v>131</v>
      </c>
      <c r="H10" s="41">
        <f>SUM(H6:H8)</f>
        <v>116</v>
      </c>
      <c r="I10" s="41">
        <f>SUM(I6:I8)</f>
        <v>1</v>
      </c>
      <c r="J10" s="41">
        <f>SUM(J6:J8)</f>
        <v>117</v>
      </c>
      <c r="K10" s="42">
        <f>IFERROR(J10/G10,"-")</f>
        <v>0.89312977099237</v>
      </c>
      <c r="L10" s="78">
        <f>SUM(L6:L8)</f>
        <v>4</v>
      </c>
      <c r="M10" s="78">
        <f>SUM(M6:M8)</f>
        <v>8</v>
      </c>
      <c r="N10" s="42">
        <f>IFERROR(L10/J10,"-")</f>
        <v>0.034188034188034</v>
      </c>
      <c r="O10" s="43">
        <f>IFERROR(D10/J10,"-")</f>
        <v>1965.811965812</v>
      </c>
      <c r="P10" s="44">
        <f>SUM(P6:P8)</f>
        <v>5</v>
      </c>
      <c r="Q10" s="42">
        <f>IFERROR(P10/J10,"-")</f>
        <v>0.042735042735043</v>
      </c>
      <c r="R10" s="45">
        <f>SUM(R6:R8)</f>
        <v>1598330</v>
      </c>
      <c r="S10" s="45">
        <f>IFERROR(R10/J10,"-")</f>
        <v>13660.94017094</v>
      </c>
      <c r="T10" s="45">
        <f>IFERROR(R10/P10,"-")</f>
        <v>319666</v>
      </c>
      <c r="U10" s="46">
        <f>SUM(U6:U8)</f>
        <v>1368330</v>
      </c>
      <c r="V10" s="47">
        <f>IFERROR(R10/D10,"-")</f>
        <v>6.9492608695652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105000</v>
      </c>
      <c r="K6" s="81">
        <v>0</v>
      </c>
      <c r="L6" s="81">
        <v>0</v>
      </c>
      <c r="M6" s="81">
        <v>0</v>
      </c>
      <c r="N6" s="91">
        <v>42</v>
      </c>
      <c r="O6" s="92">
        <v>0</v>
      </c>
      <c r="P6" s="93">
        <f>N6+O6</f>
        <v>42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0.047619047619048</v>
      </c>
      <c r="U6" s="182">
        <f>IFERROR(J6/SUM(P6:P7),"-")</f>
        <v>2282.6086956522</v>
      </c>
      <c r="V6" s="84">
        <v>2</v>
      </c>
      <c r="W6" s="82">
        <f>IF(P6=0,"-",V6/P6)</f>
        <v>0.047619047619048</v>
      </c>
      <c r="X6" s="186">
        <v>35000</v>
      </c>
      <c r="Y6" s="187">
        <f>IFERROR(X6/P6,"-")</f>
        <v>833.33333333333</v>
      </c>
      <c r="Z6" s="187">
        <f>IFERROR(X6/V6,"-")</f>
        <v>17500</v>
      </c>
      <c r="AA6" s="188">
        <f>SUM(X6:X7)-SUM(J6:J7)</f>
        <v>-70000</v>
      </c>
      <c r="AB6" s="85">
        <f>SUM(X6:X7)/SUM(J6:J7)</f>
        <v>0.33333333333333</v>
      </c>
      <c r="AC6" s="79"/>
      <c r="AD6" s="94">
        <v>2</v>
      </c>
      <c r="AE6" s="95">
        <f>IF(P6=0,"",IF(AD6=0,"",(AD6/P6)))</f>
        <v>0.047619047619048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0.11904761904762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0.095238095238095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0.21428571428571</v>
      </c>
      <c r="BG6" s="112">
        <v>1</v>
      </c>
      <c r="BH6" s="114">
        <f>IFERROR(BG6/BE6,"-")</f>
        <v>0.11111111111111</v>
      </c>
      <c r="BI6" s="115">
        <v>5000</v>
      </c>
      <c r="BJ6" s="116">
        <f>IFERROR(BI6/BE6,"-")</f>
        <v>555.55555555556</v>
      </c>
      <c r="BK6" s="117">
        <v>1</v>
      </c>
      <c r="BL6" s="117"/>
      <c r="BM6" s="117"/>
      <c r="BN6" s="119">
        <v>17</v>
      </c>
      <c r="BO6" s="120">
        <f>IF(P6=0,"",IF(BN6=0,"",(BN6/P6)))</f>
        <v>0.4047619047619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0.071428571428571</v>
      </c>
      <c r="BY6" s="128">
        <v>1</v>
      </c>
      <c r="BZ6" s="129">
        <f>IFERROR(BY6/BW6,"-")</f>
        <v>0.33333333333333</v>
      </c>
      <c r="CA6" s="130">
        <v>30000</v>
      </c>
      <c r="CB6" s="131">
        <f>IFERROR(CA6/BW6,"-")</f>
        <v>10000</v>
      </c>
      <c r="CC6" s="132"/>
      <c r="CD6" s="132"/>
      <c r="CE6" s="132">
        <v>1</v>
      </c>
      <c r="CF6" s="133">
        <v>2</v>
      </c>
      <c r="CG6" s="134">
        <f>IF(P6=0,"",IF(CF6=0,"",(CF6/P6)))</f>
        <v>0.047619047619048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35000</v>
      </c>
      <c r="CQ6" s="141">
        <v>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53</v>
      </c>
      <c r="L7" s="81">
        <v>31</v>
      </c>
      <c r="M7" s="81">
        <v>20</v>
      </c>
      <c r="N7" s="91">
        <v>4</v>
      </c>
      <c r="O7" s="92">
        <v>0</v>
      </c>
      <c r="P7" s="93">
        <f>N7+O7</f>
        <v>4</v>
      </c>
      <c r="Q7" s="82">
        <f>IFERROR(P7/M7,"-")</f>
        <v>0.2</v>
      </c>
      <c r="R7" s="81">
        <v>2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0.33333333333333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105000</v>
      </c>
      <c r="K10" s="41">
        <f>SUM(K6:K9)</f>
        <v>53</v>
      </c>
      <c r="L10" s="41">
        <f>SUM(L6:L9)</f>
        <v>31</v>
      </c>
      <c r="M10" s="41">
        <f>SUM(M6:M9)</f>
        <v>20</v>
      </c>
      <c r="N10" s="41">
        <f>SUM(N6:N9)</f>
        <v>46</v>
      </c>
      <c r="O10" s="41">
        <f>SUM(O6:O9)</f>
        <v>0</v>
      </c>
      <c r="P10" s="41">
        <f>SUM(P6:P9)</f>
        <v>46</v>
      </c>
      <c r="Q10" s="42">
        <f>IFERROR(P10/M10,"-")</f>
        <v>2.3</v>
      </c>
      <c r="R10" s="78">
        <f>SUM(R6:R9)</f>
        <v>2</v>
      </c>
      <c r="S10" s="78">
        <f>SUM(S6:S9)</f>
        <v>2</v>
      </c>
      <c r="T10" s="42">
        <f>IFERROR(R10/P10,"-")</f>
        <v>0.043478260869565</v>
      </c>
      <c r="U10" s="184">
        <f>IFERROR(J10/P10,"-")</f>
        <v>2282.6086956522</v>
      </c>
      <c r="V10" s="44">
        <f>SUM(V6:V9)</f>
        <v>2</v>
      </c>
      <c r="W10" s="42">
        <f>IFERROR(V10/P10,"-")</f>
        <v>0.043478260869565</v>
      </c>
      <c r="X10" s="190">
        <f>SUM(X6:X9)</f>
        <v>35000</v>
      </c>
      <c r="Y10" s="190">
        <f>IFERROR(X10/P10,"-")</f>
        <v>760.86956521739</v>
      </c>
      <c r="Z10" s="190">
        <f>IFERROR(X10/V10,"-")</f>
        <v>17500</v>
      </c>
      <c r="AA10" s="190">
        <f>X10-J10</f>
        <v>-70000</v>
      </c>
      <c r="AB10" s="47">
        <f>X10/J10</f>
        <v>0.33333333333333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12.50664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204" t="s">
        <v>78</v>
      </c>
      <c r="J6" s="188">
        <v>125000</v>
      </c>
      <c r="K6" s="81">
        <v>0</v>
      </c>
      <c r="L6" s="81">
        <v>0</v>
      </c>
      <c r="M6" s="81">
        <v>0</v>
      </c>
      <c r="N6" s="91">
        <v>23</v>
      </c>
      <c r="O6" s="92">
        <v>0</v>
      </c>
      <c r="P6" s="93">
        <f>N6+O6</f>
        <v>23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0.08695652173913</v>
      </c>
      <c r="U6" s="182">
        <f>IFERROR(J6/SUM(P6:P7),"-")</f>
        <v>1760.5633802817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1438330</v>
      </c>
      <c r="AB6" s="85">
        <f>SUM(X6:X7)/SUM(J6:J7)</f>
        <v>12.50664</v>
      </c>
      <c r="AC6" s="79"/>
      <c r="AD6" s="94">
        <v>1</v>
      </c>
      <c r="AE6" s="95">
        <f>IF(P6=0,"",IF(AD6=0,"",(AD6/P6)))</f>
        <v>0.043478260869565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0.26086956521739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0.08695652173913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0.21739130434783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0.1304347826087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0.26086956521739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220</v>
      </c>
      <c r="L7" s="81">
        <v>145</v>
      </c>
      <c r="M7" s="81">
        <v>111</v>
      </c>
      <c r="N7" s="91">
        <v>47</v>
      </c>
      <c r="O7" s="92">
        <v>1</v>
      </c>
      <c r="P7" s="93">
        <f>N7+O7</f>
        <v>48</v>
      </c>
      <c r="Q7" s="82">
        <f>IFERROR(P7/M7,"-")</f>
        <v>0.43243243243243</v>
      </c>
      <c r="R7" s="81">
        <v>2</v>
      </c>
      <c r="S7" s="81">
        <v>4</v>
      </c>
      <c r="T7" s="82">
        <f>IFERROR(S7/(O7+P7),"-")</f>
        <v>0.081632653061224</v>
      </c>
      <c r="U7" s="182"/>
      <c r="V7" s="84">
        <v>3</v>
      </c>
      <c r="W7" s="82">
        <f>IF(P7=0,"-",V7/P7)</f>
        <v>0.0625</v>
      </c>
      <c r="X7" s="186">
        <v>1563330</v>
      </c>
      <c r="Y7" s="187">
        <f>IFERROR(X7/P7,"-")</f>
        <v>32569.375</v>
      </c>
      <c r="Z7" s="187">
        <f>IFERROR(X7/V7,"-")</f>
        <v>521110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17</v>
      </c>
      <c r="AN7" s="101">
        <f>IF(P7=0,"",IF(AM7=0,"",(AM7/P7)))</f>
        <v>0.35416666666667</v>
      </c>
      <c r="AO7" s="100">
        <v>1</v>
      </c>
      <c r="AP7" s="102">
        <f>IFERROR(AP7/AM7,"-")</f>
        <v>0</v>
      </c>
      <c r="AQ7" s="103">
        <v>50330</v>
      </c>
      <c r="AR7" s="104">
        <f>IFERROR(AQ7/AM7,"-")</f>
        <v>2960.5882352941</v>
      </c>
      <c r="AS7" s="105"/>
      <c r="AT7" s="105"/>
      <c r="AU7" s="105">
        <v>1</v>
      </c>
      <c r="AV7" s="106">
        <v>3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0.14583333333333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17</v>
      </c>
      <c r="BO7" s="120">
        <f>IF(P7=0,"",IF(BN7=0,"",(BN7/P7)))</f>
        <v>0.35416666666667</v>
      </c>
      <c r="BP7" s="121">
        <v>2</v>
      </c>
      <c r="BQ7" s="122">
        <f>IFERROR(BP7/BN7,"-")</f>
        <v>0.11764705882353</v>
      </c>
      <c r="BR7" s="123">
        <v>1591000</v>
      </c>
      <c r="BS7" s="124">
        <f>IFERROR(BR7/BN7,"-")</f>
        <v>93588.235294118</v>
      </c>
      <c r="BT7" s="125"/>
      <c r="BU7" s="125"/>
      <c r="BV7" s="125">
        <v>2</v>
      </c>
      <c r="BW7" s="126">
        <v>2</v>
      </c>
      <c r="BX7" s="127">
        <f>IF(P7=0,"",IF(BW7=0,"",(BW7/P7)))</f>
        <v>0.041666666666667</v>
      </c>
      <c r="BY7" s="128">
        <v>1</v>
      </c>
      <c r="BZ7" s="129">
        <f>IFERROR(BY7/BW7,"-")</f>
        <v>0.5</v>
      </c>
      <c r="CA7" s="130">
        <v>13000</v>
      </c>
      <c r="CB7" s="131">
        <f>IFERROR(CA7/BW7,"-")</f>
        <v>6500</v>
      </c>
      <c r="CC7" s="132"/>
      <c r="CD7" s="132">
        <v>1</v>
      </c>
      <c r="CE7" s="132"/>
      <c r="CF7" s="133">
        <v>2</v>
      </c>
      <c r="CG7" s="134">
        <f>IF(P7=0,"",IF(CF7=0,"",(CF7/P7)))</f>
        <v>0.041666666666667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1563330</v>
      </c>
      <c r="CQ7" s="141">
        <v>1500000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12.50664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125000</v>
      </c>
      <c r="K10" s="41">
        <f>SUM(K6:K9)</f>
        <v>220</v>
      </c>
      <c r="L10" s="41">
        <f>SUM(L6:L9)</f>
        <v>145</v>
      </c>
      <c r="M10" s="41">
        <f>SUM(M6:M9)</f>
        <v>111</v>
      </c>
      <c r="N10" s="41">
        <f>SUM(N6:N9)</f>
        <v>70</v>
      </c>
      <c r="O10" s="41">
        <f>SUM(O6:O9)</f>
        <v>1</v>
      </c>
      <c r="P10" s="41">
        <f>SUM(P6:P9)</f>
        <v>71</v>
      </c>
      <c r="Q10" s="42">
        <f>IFERROR(P10/M10,"-")</f>
        <v>0.63963963963964</v>
      </c>
      <c r="R10" s="78">
        <f>SUM(R6:R9)</f>
        <v>2</v>
      </c>
      <c r="S10" s="78">
        <f>SUM(S6:S9)</f>
        <v>6</v>
      </c>
      <c r="T10" s="42">
        <f>IFERROR(R10/P10,"-")</f>
        <v>0.028169014084507</v>
      </c>
      <c r="U10" s="184">
        <f>IFERROR(J10/P10,"-")</f>
        <v>1760.5633802817</v>
      </c>
      <c r="V10" s="44">
        <f>SUM(V6:V9)</f>
        <v>3</v>
      </c>
      <c r="W10" s="42">
        <f>IFERROR(V10/P10,"-")</f>
        <v>0.042253521126761</v>
      </c>
      <c r="X10" s="190">
        <f>SUM(X6:X9)</f>
        <v>1563330</v>
      </c>
      <c r="Y10" s="190">
        <f>IFERROR(X10/P10,"-")</f>
        <v>22018.732394366</v>
      </c>
      <c r="Z10" s="190">
        <f>IFERROR(X10/V10,"-")</f>
        <v>521110</v>
      </c>
      <c r="AA10" s="190">
        <f>X10-J10</f>
        <v>1438330</v>
      </c>
      <c r="AB10" s="47">
        <f>X10/J10</f>
        <v>12.50664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