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<sst xmlns="http://schemas.openxmlformats.org/spreadsheetml/2006/main" uniqueCount="92">
  <si>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</si>
  <si>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</si>
  <si>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</si>
  <si>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</si>
  <si>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</si>
  <si>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</si>
  <si>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</si>
  <si>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</si>
  <si>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</si>
  <si>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</si>
  <si>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</si>
  <si>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</si>
  <si>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</si>
  <si>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</si>
  <si>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</si>
  <si>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</si>
  <si>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</si>
  <si>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</si>
  <si>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</si>
  <si>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</si>
  <si>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</si>
  <si>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</si>
  <si>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</si>
  <si>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</si>
  <si>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</si>
  <si>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01月</t>
  </si>
  <si>
    <t>ヘスティア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</si>
  <si>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</si>
  <si>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</si>
  <si>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</si>
  <si>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</si>
  <si>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</si>
  <si>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</si>
  <si>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</si>
  <si>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</si>
  <si>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</si>
  <si>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</si>
  <si>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</si>
  <si>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</si>
  <si>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</si>
  <si>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</si>
  <si>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</si>
  <si>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</si>
  <si>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</si>
  <si>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</si>
  <si>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</si>
  <si>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</si>
  <si>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</si>
  <si>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</si>
  <si>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</si>
  <si>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</si>
  <si>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</si>
  <si>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</si>
  <si>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</si>
  <si>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</si>
  <si>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</si>
  <si>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</si>
  <si>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</si>
  <si>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</si>
  <si>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</si>
  <si>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</si>
  <si>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ad815</t>
  </si>
  <si>
    <t>文友舎</t>
  </si>
  <si>
    <t>5P風俗ヘスティア(高宮菜々子さん)</t>
  </si>
  <si>
    <t>lp07</t>
  </si>
  <si>
    <t>EXCITING MAX ! DELUXE 2023早春特大号</t>
  </si>
  <si>
    <t>1C5P</t>
  </si>
  <si>
    <t>1月31日(火)</t>
  </si>
  <si>
    <t>ad816</t>
  </si>
  <si>
    <t>空電</t>
  </si>
  <si>
    <t>雑誌 TOTAL</t>
  </si>
  <si>
    <t>●DVD 広告</t>
  </si>
  <si>
    <t>pa601</t>
  </si>
  <si>
    <t>DVD4コマ-ヘスティア</t>
  </si>
  <si>
    <t>毎月売</t>
  </si>
  <si>
    <t>EXCITING MAX!SPECIAL</t>
  </si>
  <si>
    <t>DVD袋裏1C+コンテンツ枠</t>
  </si>
  <si>
    <t>1月11日(水)</t>
  </si>
  <si>
    <t>pa602</t>
  </si>
  <si>
    <t>pa603</t>
  </si>
  <si>
    <t>三和出版</t>
  </si>
  <si>
    <t>A4変形、CVSフル、860円、10万部</t>
  </si>
  <si>
    <t>MEN'S DVD</t>
  </si>
  <si>
    <t>DVD袋表4C</t>
  </si>
  <si>
    <t>1月27日(金)</t>
  </si>
  <si>
    <t>pa604</t>
  </si>
  <si>
    <t>pa605</t>
  </si>
  <si>
    <t>DVD漫画きよし</t>
  </si>
  <si>
    <t>A4、CVS日版PB</t>
  </si>
  <si>
    <t>人妻日和</t>
  </si>
  <si>
    <t>pa606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</si>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</sst>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65000</v>
      </c>
      <c r="E6" s="81">
        <v>83</v>
      </c>
      <c r="F6" s="81">
        <v>34</v>
      </c>
      <c r="G6" s="81">
        <v>83</v>
      </c>
      <c r="H6" s="91">
        <v>24</v>
      </c>
      <c r="I6" s="92">
        <v>0</v>
      </c>
      <c r="J6" s="145">
        <f>H6+I6</f>
        <v>24</v>
      </c>
      <c r="K6" s="82">
        <f>IFERROR(J6/G6,"-")</f>
        <v>0.28915662650602</v>
      </c>
      <c r="L6" s="81">
        <v>6</v>
      </c>
      <c r="M6" s="81">
        <v>3</v>
      </c>
      <c r="N6" s="82">
        <f>IFERROR(L6/J6,"-")</f>
        <v>0.25</v>
      </c>
      <c r="O6" s="83">
        <f>IFERROR(D6/J6,"-")</f>
        <v>2708.3333333333</v>
      </c>
      <c r="P6" s="84">
        <v>5</v>
      </c>
      <c r="Q6" s="82">
        <f>IFERROR(P6/J6,"-")</f>
        <v>0.20833333333333</v>
      </c>
      <c r="R6" s="200">
        <v>74840</v>
      </c>
      <c r="S6" s="201">
        <f>IFERROR(R6/J6,"-")</f>
        <v>3118.3333333333</v>
      </c>
      <c r="T6" s="201">
        <f>IFERROR(R6/P6,"-")</f>
        <v>14968</v>
      </c>
      <c r="U6" s="195">
        <f>IFERROR(R6-D6,"-")</f>
        <v>9840</v>
      </c>
      <c r="V6" s="85">
        <f>R6/D6</f>
        <v>1.1513846153846</v>
      </c>
      <c r="W6" s="79"/>
      <c r="X6" s="144"/>
    </row>
    <row r="7" spans="1:24">
      <c r="A7" s="80"/>
      <c r="B7" s="86" t="s">
        <v>24</v>
      </c>
      <c r="C7" s="86">
        <v>6</v>
      </c>
      <c r="D7" s="195">
        <v>375000</v>
      </c>
      <c r="E7" s="81">
        <v>824</v>
      </c>
      <c r="F7" s="81">
        <v>422</v>
      </c>
      <c r="G7" s="81">
        <v>1096</v>
      </c>
      <c r="H7" s="91">
        <v>256</v>
      </c>
      <c r="I7" s="92">
        <v>1</v>
      </c>
      <c r="J7" s="145">
        <f>H7+I7</f>
        <v>257</v>
      </c>
      <c r="K7" s="82">
        <f>IFERROR(J7/G7,"-")</f>
        <v>0.23448905109489</v>
      </c>
      <c r="L7" s="81">
        <v>20</v>
      </c>
      <c r="M7" s="81">
        <v>58</v>
      </c>
      <c r="N7" s="82">
        <f>IFERROR(L7/J7,"-")</f>
        <v>0.077821011673152</v>
      </c>
      <c r="O7" s="83">
        <f>IFERROR(D7/J7,"-")</f>
        <v>1459.1439688716</v>
      </c>
      <c r="P7" s="84">
        <v>9</v>
      </c>
      <c r="Q7" s="82">
        <f>IFERROR(P7/J7,"-")</f>
        <v>0.035019455252918</v>
      </c>
      <c r="R7" s="200">
        <v>2006000</v>
      </c>
      <c r="S7" s="201">
        <f>IFERROR(R7/J7,"-")</f>
        <v>7805.4474708171</v>
      </c>
      <c r="T7" s="201">
        <f>IFERROR(R7/P7,"-")</f>
        <v>222888.88888889</v>
      </c>
      <c r="U7" s="195">
        <f>IFERROR(R7-D7,"-")</f>
        <v>1631000</v>
      </c>
      <c r="V7" s="85">
        <f>R7/D7</f>
        <v>5.3493333333333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440000</v>
      </c>
      <c r="E10" s="41">
        <f>SUM(E6:E8)</f>
        <v>907</v>
      </c>
      <c r="F10" s="41">
        <f>SUM(F6:F8)</f>
        <v>456</v>
      </c>
      <c r="G10" s="41">
        <f>SUM(G6:G8)</f>
        <v>1179</v>
      </c>
      <c r="H10" s="41">
        <f>SUM(H6:H8)</f>
        <v>280</v>
      </c>
      <c r="I10" s="41">
        <f>SUM(I6:I8)</f>
        <v>1</v>
      </c>
      <c r="J10" s="41">
        <f>SUM(J6:J8)</f>
        <v>281</v>
      </c>
      <c r="K10" s="42">
        <f>IFERROR(J10/G10,"-")</f>
        <v>0.23833757421544</v>
      </c>
      <c r="L10" s="78">
        <f>SUM(L6:L8)</f>
        <v>26</v>
      </c>
      <c r="M10" s="78">
        <f>SUM(M6:M8)</f>
        <v>61</v>
      </c>
      <c r="N10" s="42">
        <f>IFERROR(L10/J10,"-")</f>
        <v>0.092526690391459</v>
      </c>
      <c r="O10" s="43">
        <f>IFERROR(D10/J10,"-")</f>
        <v>1565.8362989324</v>
      </c>
      <c r="P10" s="44">
        <f>SUM(P6:P8)</f>
        <v>14</v>
      </c>
      <c r="Q10" s="42">
        <f>IFERROR(P10/J10,"-")</f>
        <v>0.04982206405694</v>
      </c>
      <c r="R10" s="45">
        <f>SUM(R6:R8)</f>
        <v>2080840</v>
      </c>
      <c r="S10" s="45">
        <f>IFERROR(R10/J10,"-")</f>
        <v>7405.1245551601</v>
      </c>
      <c r="T10" s="45">
        <f>IFERROR(R10/P10,"-")</f>
        <v>148631.42857143</v>
      </c>
      <c r="U10" s="46">
        <f>SUM(U6:U8)</f>
        <v>1640840</v>
      </c>
      <c r="V10" s="47">
        <f>IFERROR(R10/D10,"-")</f>
        <v>4.7291818181818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1.1513846153846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34</v>
      </c>
      <c r="L6" s="81">
        <v>0</v>
      </c>
      <c r="M6" s="81">
        <v>67</v>
      </c>
      <c r="N6" s="91">
        <v>13</v>
      </c>
      <c r="O6" s="92">
        <v>0</v>
      </c>
      <c r="P6" s="93">
        <f>N6+O6</f>
        <v>13</v>
      </c>
      <c r="Q6" s="82">
        <f>IFERROR(P6/M6,"-")</f>
        <v>0.19402985074627</v>
      </c>
      <c r="R6" s="81">
        <v>3</v>
      </c>
      <c r="S6" s="81">
        <v>2</v>
      </c>
      <c r="T6" s="82">
        <f>IFERROR(S6/(O6+P6),"-")</f>
        <v>0.15384615384615</v>
      </c>
      <c r="U6" s="182">
        <f>IFERROR(J6/SUM(P6:P7),"-")</f>
        <v>2708.3333333333</v>
      </c>
      <c r="V6" s="84">
        <v>4</v>
      </c>
      <c r="W6" s="82">
        <f>IF(P6=0,"-",V6/P6)</f>
        <v>0.30769230769231</v>
      </c>
      <c r="X6" s="186">
        <v>53840</v>
      </c>
      <c r="Y6" s="187">
        <f>IFERROR(X6/P6,"-")</f>
        <v>4141.5384615385</v>
      </c>
      <c r="Z6" s="187">
        <f>IFERROR(X6/V6,"-")</f>
        <v>13460</v>
      </c>
      <c r="AA6" s="188">
        <f>SUM(X6:X7)-SUM(J6:J7)</f>
        <v>9840</v>
      </c>
      <c r="AB6" s="85">
        <f>SUM(X6:X7)/SUM(J6:J7)</f>
        <v>1.1513846153846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0.15384615384615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0.23076923076923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0.076923076923077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0.46153846153846</v>
      </c>
      <c r="BP6" s="121">
        <v>4</v>
      </c>
      <c r="BQ6" s="122">
        <f>IFERROR(BP6/BN6,"-")</f>
        <v>0.66666666666667</v>
      </c>
      <c r="BR6" s="123">
        <v>53840</v>
      </c>
      <c r="BS6" s="124">
        <f>IFERROR(BR6/BN6,"-")</f>
        <v>8973.3333333333</v>
      </c>
      <c r="BT6" s="125">
        <v>2</v>
      </c>
      <c r="BU6" s="125">
        <v>2</v>
      </c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0.076923076923077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53840</v>
      </c>
      <c r="CQ6" s="141">
        <v>40000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49</v>
      </c>
      <c r="L7" s="81">
        <v>34</v>
      </c>
      <c r="M7" s="81">
        <v>16</v>
      </c>
      <c r="N7" s="91">
        <v>11</v>
      </c>
      <c r="O7" s="92">
        <v>0</v>
      </c>
      <c r="P7" s="93">
        <f>N7+O7</f>
        <v>11</v>
      </c>
      <c r="Q7" s="82">
        <f>IFERROR(P7/M7,"-")</f>
        <v>0.6875</v>
      </c>
      <c r="R7" s="81">
        <v>3</v>
      </c>
      <c r="S7" s="81">
        <v>1</v>
      </c>
      <c r="T7" s="82">
        <f>IFERROR(S7/(O7+P7),"-")</f>
        <v>0.090909090909091</v>
      </c>
      <c r="U7" s="182"/>
      <c r="V7" s="84">
        <v>1</v>
      </c>
      <c r="W7" s="82">
        <f>IF(P7=0,"-",V7/P7)</f>
        <v>0.090909090909091</v>
      </c>
      <c r="X7" s="186">
        <v>21000</v>
      </c>
      <c r="Y7" s="187">
        <f>IFERROR(X7/P7,"-")</f>
        <v>1909.0909090909</v>
      </c>
      <c r="Z7" s="187">
        <f>IFERROR(X7/V7,"-")</f>
        <v>21000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0.27272727272727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0.54545454545455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0.18181818181818</v>
      </c>
      <c r="BY7" s="128">
        <v>1</v>
      </c>
      <c r="BZ7" s="129">
        <f>IFERROR(BY7/BW7,"-")</f>
        <v>0.5</v>
      </c>
      <c r="CA7" s="130">
        <v>21000</v>
      </c>
      <c r="CB7" s="131">
        <f>IFERROR(CA7/BW7,"-")</f>
        <v>10500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21000</v>
      </c>
      <c r="CQ7" s="141">
        <v>21000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1.1513846153846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65000</v>
      </c>
      <c r="K10" s="41">
        <f>SUM(K6:K9)</f>
        <v>83</v>
      </c>
      <c r="L10" s="41">
        <f>SUM(L6:L9)</f>
        <v>34</v>
      </c>
      <c r="M10" s="41">
        <f>SUM(M6:M9)</f>
        <v>83</v>
      </c>
      <c r="N10" s="41">
        <f>SUM(N6:N9)</f>
        <v>24</v>
      </c>
      <c r="O10" s="41">
        <f>SUM(O6:O9)</f>
        <v>0</v>
      </c>
      <c r="P10" s="41">
        <f>SUM(P6:P9)</f>
        <v>24</v>
      </c>
      <c r="Q10" s="42">
        <f>IFERROR(P10/M10,"-")</f>
        <v>0.28915662650602</v>
      </c>
      <c r="R10" s="78">
        <f>SUM(R6:R9)</f>
        <v>6</v>
      </c>
      <c r="S10" s="78">
        <f>SUM(S6:S9)</f>
        <v>3</v>
      </c>
      <c r="T10" s="42">
        <f>IFERROR(R10/P10,"-")</f>
        <v>0.25</v>
      </c>
      <c r="U10" s="184">
        <f>IFERROR(J10/P10,"-")</f>
        <v>2708.3333333333</v>
      </c>
      <c r="V10" s="44">
        <f>SUM(V6:V9)</f>
        <v>5</v>
      </c>
      <c r="W10" s="42">
        <f>IFERROR(V10/P10,"-")</f>
        <v>0.20833333333333</v>
      </c>
      <c r="X10" s="190">
        <f>SUM(X6:X9)</f>
        <v>74840</v>
      </c>
      <c r="Y10" s="190">
        <f>IFERROR(X10/P10,"-")</f>
        <v>3118.3333333333</v>
      </c>
      <c r="Z10" s="190">
        <f>IFERROR(X10/V10,"-")</f>
        <v>14968</v>
      </c>
      <c r="AA10" s="190">
        <f>X10-J10</f>
        <v>9840</v>
      </c>
      <c r="AB10" s="47">
        <f>X10/J10</f>
        <v>1.1513846153846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1.088</v>
      </c>
      <c r="B6" s="203" t="s">
        <v>72</v>
      </c>
      <c r="C6" s="203" t="s">
        <v>62</v>
      </c>
      <c r="D6" s="203" t="s">
        <v>73</v>
      </c>
      <c r="E6" s="203" t="s">
        <v>74</v>
      </c>
      <c r="F6" s="203" t="s">
        <v>64</v>
      </c>
      <c r="G6" s="203" t="s">
        <v>75</v>
      </c>
      <c r="H6" s="90" t="s">
        <v>76</v>
      </c>
      <c r="I6" s="90" t="s">
        <v>77</v>
      </c>
      <c r="J6" s="188">
        <v>125000</v>
      </c>
      <c r="K6" s="81">
        <v>48</v>
      </c>
      <c r="L6" s="81">
        <v>0</v>
      </c>
      <c r="M6" s="81">
        <v>213</v>
      </c>
      <c r="N6" s="91">
        <v>19</v>
      </c>
      <c r="O6" s="92">
        <v>0</v>
      </c>
      <c r="P6" s="93">
        <f>N6+O6</f>
        <v>19</v>
      </c>
      <c r="Q6" s="82">
        <f>IFERROR(P6/M6,"-")</f>
        <v>0.089201877934272</v>
      </c>
      <c r="R6" s="81">
        <v>0</v>
      </c>
      <c r="S6" s="81">
        <v>10</v>
      </c>
      <c r="T6" s="82">
        <f>IFERROR(S6/(O6+P6),"-")</f>
        <v>0.52631578947368</v>
      </c>
      <c r="U6" s="182">
        <f>IFERROR(J6/SUM(P6:P7),"-")</f>
        <v>1893.9393939394</v>
      </c>
      <c r="V6" s="84">
        <v>1</v>
      </c>
      <c r="W6" s="82">
        <f>IF(P6=0,"-",V6/P6)</f>
        <v>0.052631578947368</v>
      </c>
      <c r="X6" s="186">
        <v>8000</v>
      </c>
      <c r="Y6" s="187">
        <f>IFERROR(X6/P6,"-")</f>
        <v>421.05263157895</v>
      </c>
      <c r="Z6" s="187">
        <f>IFERROR(X6/V6,"-")</f>
        <v>8000</v>
      </c>
      <c r="AA6" s="188">
        <f>SUM(X6:X7)-SUM(J6:J7)</f>
        <v>11000</v>
      </c>
      <c r="AB6" s="85">
        <f>SUM(X6:X7)/SUM(J6:J7)</f>
        <v>1.088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0.36842105263158</v>
      </c>
      <c r="AO6" s="100">
        <v>1</v>
      </c>
      <c r="AP6" s="102">
        <f>IFERROR(AP6/AM6,"-")</f>
        <v>0</v>
      </c>
      <c r="AQ6" s="103">
        <v>35000</v>
      </c>
      <c r="AR6" s="104">
        <f>IFERROR(AQ6/AM6,"-")</f>
        <v>5000</v>
      </c>
      <c r="AS6" s="105"/>
      <c r="AT6" s="105"/>
      <c r="AU6" s="105">
        <v>1</v>
      </c>
      <c r="AV6" s="106">
        <v>2</v>
      </c>
      <c r="AW6" s="107">
        <f>IF(P6=0,"",IF(AV6=0,"",(AV6/P6)))</f>
        <v>0.10526315789474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0.15789473684211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0.26315789473684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0.052631578947368</v>
      </c>
      <c r="BY6" s="128">
        <v>1</v>
      </c>
      <c r="BZ6" s="129">
        <f>IFERROR(BY6/BW6,"-")</f>
        <v>1</v>
      </c>
      <c r="CA6" s="130">
        <v>8000</v>
      </c>
      <c r="CB6" s="131">
        <f>IFERROR(CA6/BW6,"-")</f>
        <v>8000</v>
      </c>
      <c r="CC6" s="132"/>
      <c r="CD6" s="132">
        <v>1</v>
      </c>
      <c r="CE6" s="132"/>
      <c r="CF6" s="133">
        <v>1</v>
      </c>
      <c r="CG6" s="134">
        <f>IF(P6=0,"",IF(CF6=0,"",(CF6/P6)))</f>
        <v>0.052631578947368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8000</v>
      </c>
      <c r="CQ6" s="141">
        <v>35000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78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174</v>
      </c>
      <c r="L7" s="81">
        <v>130</v>
      </c>
      <c r="M7" s="81">
        <v>126</v>
      </c>
      <c r="N7" s="91">
        <v>47</v>
      </c>
      <c r="O7" s="92">
        <v>0</v>
      </c>
      <c r="P7" s="93">
        <f>N7+O7</f>
        <v>47</v>
      </c>
      <c r="Q7" s="82">
        <f>IFERROR(P7/M7,"-")</f>
        <v>0.37301587301587</v>
      </c>
      <c r="R7" s="81">
        <v>1</v>
      </c>
      <c r="S7" s="81">
        <v>10</v>
      </c>
      <c r="T7" s="82">
        <f>IFERROR(S7/(O7+P7),"-")</f>
        <v>0.21276595744681</v>
      </c>
      <c r="U7" s="182"/>
      <c r="V7" s="84">
        <v>1</v>
      </c>
      <c r="W7" s="82">
        <f>IF(P7=0,"-",V7/P7)</f>
        <v>0.021276595744681</v>
      </c>
      <c r="X7" s="186">
        <v>128000</v>
      </c>
      <c r="Y7" s="187">
        <f>IFERROR(X7/P7,"-")</f>
        <v>2723.4042553191</v>
      </c>
      <c r="Z7" s="187">
        <f>IFERROR(X7/V7,"-")</f>
        <v>128000</v>
      </c>
      <c r="AA7" s="188"/>
      <c r="AB7" s="85"/>
      <c r="AC7" s="79"/>
      <c r="AD7" s="94">
        <v>1</v>
      </c>
      <c r="AE7" s="95">
        <f>IF(P7=0,"",IF(AD7=0,"",(AD7/P7)))</f>
        <v>0.021276595744681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17</v>
      </c>
      <c r="AN7" s="101">
        <f>IF(P7=0,"",IF(AM7=0,"",(AM7/P7)))</f>
        <v>0.36170212765957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0.085106382978723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0.1063829787234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11</v>
      </c>
      <c r="BO7" s="120">
        <f>IF(P7=0,"",IF(BN7=0,"",(BN7/P7)))</f>
        <v>0.23404255319149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8</v>
      </c>
      <c r="BX7" s="127">
        <f>IF(P7=0,"",IF(BW7=0,"",(BW7/P7)))</f>
        <v>0.17021276595745</v>
      </c>
      <c r="BY7" s="128">
        <v>1</v>
      </c>
      <c r="BZ7" s="129">
        <f>IFERROR(BY7/BW7,"-")</f>
        <v>0.125</v>
      </c>
      <c r="CA7" s="130">
        <v>128000</v>
      </c>
      <c r="CB7" s="131">
        <f>IFERROR(CA7/BW7,"-")</f>
        <v>16000</v>
      </c>
      <c r="CC7" s="132"/>
      <c r="CD7" s="132"/>
      <c r="CE7" s="132">
        <v>1</v>
      </c>
      <c r="CF7" s="133">
        <v>1</v>
      </c>
      <c r="CG7" s="134">
        <f>IF(P7=0,"",IF(CF7=0,"",(CF7/P7)))</f>
        <v>0.021276595744681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128000</v>
      </c>
      <c r="CQ7" s="141">
        <v>128000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6.416</v>
      </c>
      <c r="B8" s="203" t="s">
        <v>79</v>
      </c>
      <c r="C8" s="203" t="s">
        <v>80</v>
      </c>
      <c r="D8" s="203" t="s">
        <v>73</v>
      </c>
      <c r="E8" s="203" t="s">
        <v>81</v>
      </c>
      <c r="F8" s="203" t="s">
        <v>64</v>
      </c>
      <c r="G8" s="203" t="s">
        <v>82</v>
      </c>
      <c r="H8" s="90" t="s">
        <v>83</v>
      </c>
      <c r="I8" s="90" t="s">
        <v>84</v>
      </c>
      <c r="J8" s="188">
        <v>125000</v>
      </c>
      <c r="K8" s="81">
        <v>77</v>
      </c>
      <c r="L8" s="81">
        <v>0</v>
      </c>
      <c r="M8" s="81">
        <v>248</v>
      </c>
      <c r="N8" s="91">
        <v>32</v>
      </c>
      <c r="O8" s="92">
        <v>0</v>
      </c>
      <c r="P8" s="93">
        <f>N8+O8</f>
        <v>32</v>
      </c>
      <c r="Q8" s="82">
        <f>IFERROR(P8/M8,"-")</f>
        <v>0.12903225806452</v>
      </c>
      <c r="R8" s="81">
        <v>1</v>
      </c>
      <c r="S8" s="81">
        <v>9</v>
      </c>
      <c r="T8" s="82">
        <f>IFERROR(S8/(O8+P8),"-")</f>
        <v>0.28125</v>
      </c>
      <c r="U8" s="182">
        <f>IFERROR(J8/SUM(P8:P9),"-")</f>
        <v>1666.6666666667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677000</v>
      </c>
      <c r="AB8" s="85">
        <f>SUM(X8:X9)/SUM(J8:J9)</f>
        <v>6.416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13</v>
      </c>
      <c r="AN8" s="101">
        <f>IF(P8=0,"",IF(AM8=0,"",(AM8/P8)))</f>
        <v>0.40625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0.09375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8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0.03125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0.125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3</v>
      </c>
      <c r="CG8" s="134">
        <f>IF(P8=0,"",IF(CF8=0,"",(CF8/P8)))</f>
        <v>0.09375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85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186</v>
      </c>
      <c r="L9" s="81">
        <v>102</v>
      </c>
      <c r="M9" s="81">
        <v>93</v>
      </c>
      <c r="N9" s="91">
        <v>43</v>
      </c>
      <c r="O9" s="92">
        <v>0</v>
      </c>
      <c r="P9" s="93">
        <f>N9+O9</f>
        <v>43</v>
      </c>
      <c r="Q9" s="82">
        <f>IFERROR(P9/M9,"-")</f>
        <v>0.46236559139785</v>
      </c>
      <c r="R9" s="81">
        <v>2</v>
      </c>
      <c r="S9" s="81">
        <v>10</v>
      </c>
      <c r="T9" s="82">
        <f>IFERROR(S9/(O9+P9),"-")</f>
        <v>0.23255813953488</v>
      </c>
      <c r="U9" s="182"/>
      <c r="V9" s="84">
        <v>2</v>
      </c>
      <c r="W9" s="82">
        <f>IF(P9=0,"-",V9/P9)</f>
        <v>0.046511627906977</v>
      </c>
      <c r="X9" s="186">
        <v>802000</v>
      </c>
      <c r="Y9" s="187">
        <f>IFERROR(X9/P9,"-")</f>
        <v>18651.162790698</v>
      </c>
      <c r="Z9" s="187">
        <f>IFERROR(X9/V9,"-")</f>
        <v>401000</v>
      </c>
      <c r="AA9" s="188"/>
      <c r="AB9" s="85"/>
      <c r="AC9" s="79"/>
      <c r="AD9" s="94">
        <v>2</v>
      </c>
      <c r="AE9" s="95">
        <f>IF(P9=0,"",IF(AD9=0,"",(AD9/P9)))</f>
        <v>0.046511627906977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11</v>
      </c>
      <c r="AN9" s="101">
        <f>IF(P9=0,"",IF(AM9=0,"",(AM9/P9)))</f>
        <v>0.25581395348837</v>
      </c>
      <c r="AO9" s="100">
        <v>1</v>
      </c>
      <c r="AP9" s="102">
        <f>IFERROR(AP9/AM9,"-")</f>
        <v>0</v>
      </c>
      <c r="AQ9" s="103">
        <v>34000</v>
      </c>
      <c r="AR9" s="104">
        <f>IFERROR(AQ9/AM9,"-")</f>
        <v>3090.9090909091</v>
      </c>
      <c r="AS9" s="105"/>
      <c r="AT9" s="105"/>
      <c r="AU9" s="105">
        <v>1</v>
      </c>
      <c r="AV9" s="106">
        <v>9</v>
      </c>
      <c r="AW9" s="107">
        <f>IF(P9=0,"",IF(AV9=0,"",(AV9/P9)))</f>
        <v>0.2093023255814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10</v>
      </c>
      <c r="BF9" s="113">
        <f>IF(P9=0,"",IF(BE9=0,"",(BE9/P9)))</f>
        <v>0.23255813953488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6</v>
      </c>
      <c r="BO9" s="120">
        <f>IF(P9=0,"",IF(BN9=0,"",(BN9/P9)))</f>
        <v>0.13953488372093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4</v>
      </c>
      <c r="BX9" s="127">
        <f>IF(P9=0,"",IF(BW9=0,"",(BW9/P9)))</f>
        <v>0.093023255813953</v>
      </c>
      <c r="BY9" s="128">
        <v>2</v>
      </c>
      <c r="BZ9" s="129">
        <f>IFERROR(BY9/BW9,"-")</f>
        <v>0.5</v>
      </c>
      <c r="CA9" s="130">
        <v>802000</v>
      </c>
      <c r="CB9" s="131">
        <f>IFERROR(CA9/BW9,"-")</f>
        <v>200500</v>
      </c>
      <c r="CC9" s="132"/>
      <c r="CD9" s="132"/>
      <c r="CE9" s="132">
        <v>2</v>
      </c>
      <c r="CF9" s="133">
        <v>1</v>
      </c>
      <c r="CG9" s="134">
        <f>IF(P9=0,"",IF(CF9=0,"",(CF9/P9)))</f>
        <v>0.023255813953488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802000</v>
      </c>
      <c r="CQ9" s="141">
        <v>427000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8.544</v>
      </c>
      <c r="B10" s="203" t="s">
        <v>86</v>
      </c>
      <c r="C10" s="203" t="s">
        <v>80</v>
      </c>
      <c r="D10" s="203" t="s">
        <v>87</v>
      </c>
      <c r="E10" s="203" t="s">
        <v>88</v>
      </c>
      <c r="F10" s="203" t="s">
        <v>64</v>
      </c>
      <c r="G10" s="203" t="s">
        <v>89</v>
      </c>
      <c r="H10" s="90" t="s">
        <v>83</v>
      </c>
      <c r="I10" s="90" t="s">
        <v>67</v>
      </c>
      <c r="J10" s="188">
        <v>125000</v>
      </c>
      <c r="K10" s="81">
        <v>44</v>
      </c>
      <c r="L10" s="81">
        <v>0</v>
      </c>
      <c r="M10" s="81">
        <v>176</v>
      </c>
      <c r="N10" s="91">
        <v>23</v>
      </c>
      <c r="O10" s="92">
        <v>0</v>
      </c>
      <c r="P10" s="93">
        <f>N10+O10</f>
        <v>23</v>
      </c>
      <c r="Q10" s="82">
        <f>IFERROR(P10/M10,"-")</f>
        <v>0.13068181818182</v>
      </c>
      <c r="R10" s="81">
        <v>3</v>
      </c>
      <c r="S10" s="81">
        <v>4</v>
      </c>
      <c r="T10" s="82">
        <f>IFERROR(S10/(O10+P10),"-")</f>
        <v>0.17391304347826</v>
      </c>
      <c r="U10" s="182">
        <f>IFERROR(J10/SUM(P10:P11),"-")</f>
        <v>1077.5862068966</v>
      </c>
      <c r="V10" s="84">
        <v>2</v>
      </c>
      <c r="W10" s="82">
        <f>IF(P10=0,"-",V10/P10)</f>
        <v>0.08695652173913</v>
      </c>
      <c r="X10" s="186">
        <v>366000</v>
      </c>
      <c r="Y10" s="187">
        <f>IFERROR(X10/P10,"-")</f>
        <v>15913.043478261</v>
      </c>
      <c r="Z10" s="187">
        <f>IFERROR(X10/V10,"-")</f>
        <v>183000</v>
      </c>
      <c r="AA10" s="188">
        <f>SUM(X10:X11)-SUM(J10:J11)</f>
        <v>943000</v>
      </c>
      <c r="AB10" s="85">
        <f>SUM(X10:X11)/SUM(J10:J11)</f>
        <v>8.544</v>
      </c>
      <c r="AC10" s="79"/>
      <c r="AD10" s="94">
        <v>1</v>
      </c>
      <c r="AE10" s="95">
        <f>IF(P10=0,"",IF(AD10=0,"",(AD10/P10)))</f>
        <v>0.043478260869565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6</v>
      </c>
      <c r="AN10" s="101">
        <f>IF(P10=0,"",IF(AM10=0,"",(AM10/P10)))</f>
        <v>0.26086956521739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0.043478260869565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6</v>
      </c>
      <c r="BF10" s="113">
        <f>IF(P10=0,"",IF(BE10=0,"",(BE10/P10)))</f>
        <v>0.26086956521739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5</v>
      </c>
      <c r="BO10" s="120">
        <f>IF(P10=0,"",IF(BN10=0,"",(BN10/P10)))</f>
        <v>0.21739130434783</v>
      </c>
      <c r="BP10" s="121">
        <v>1</v>
      </c>
      <c r="BQ10" s="122">
        <f>IFERROR(BP10/BN10,"-")</f>
        <v>0.2</v>
      </c>
      <c r="BR10" s="123">
        <v>189000</v>
      </c>
      <c r="BS10" s="124">
        <f>IFERROR(BR10/BN10,"-")</f>
        <v>37800</v>
      </c>
      <c r="BT10" s="125"/>
      <c r="BU10" s="125"/>
      <c r="BV10" s="125">
        <v>1</v>
      </c>
      <c r="BW10" s="126">
        <v>2</v>
      </c>
      <c r="BX10" s="127">
        <f>IF(P10=0,"",IF(BW10=0,"",(BW10/P10)))</f>
        <v>0.08695652173913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>
        <v>2</v>
      </c>
      <c r="CG10" s="134">
        <f>IF(P10=0,"",IF(CF10=0,"",(CF10/P10)))</f>
        <v>0.08695652173913</v>
      </c>
      <c r="CH10" s="135">
        <v>1</v>
      </c>
      <c r="CI10" s="136">
        <f>IFERROR(CH10/CF10,"-")</f>
        <v>0.5</v>
      </c>
      <c r="CJ10" s="137">
        <v>182000</v>
      </c>
      <c r="CK10" s="138">
        <f>IFERROR(CJ10/CF10,"-")</f>
        <v>91000</v>
      </c>
      <c r="CL10" s="139"/>
      <c r="CM10" s="139"/>
      <c r="CN10" s="139">
        <v>1</v>
      </c>
      <c r="CO10" s="140">
        <v>2</v>
      </c>
      <c r="CP10" s="141">
        <v>366000</v>
      </c>
      <c r="CQ10" s="141">
        <v>189000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90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295</v>
      </c>
      <c r="L11" s="81">
        <v>190</v>
      </c>
      <c r="M11" s="81">
        <v>240</v>
      </c>
      <c r="N11" s="91">
        <v>92</v>
      </c>
      <c r="O11" s="92">
        <v>1</v>
      </c>
      <c r="P11" s="93">
        <f>N11+O11</f>
        <v>93</v>
      </c>
      <c r="Q11" s="82">
        <f>IFERROR(P11/M11,"-")</f>
        <v>0.3875</v>
      </c>
      <c r="R11" s="81">
        <v>13</v>
      </c>
      <c r="S11" s="81">
        <v>15</v>
      </c>
      <c r="T11" s="82">
        <f>IFERROR(S11/(O11+P11),"-")</f>
        <v>0.15957446808511</v>
      </c>
      <c r="U11" s="182"/>
      <c r="V11" s="84">
        <v>3</v>
      </c>
      <c r="W11" s="82">
        <f>IF(P11=0,"-",V11/P11)</f>
        <v>0.032258064516129</v>
      </c>
      <c r="X11" s="186">
        <v>702000</v>
      </c>
      <c r="Y11" s="187">
        <f>IFERROR(X11/P11,"-")</f>
        <v>7548.3870967742</v>
      </c>
      <c r="Z11" s="187">
        <f>IFERROR(X11/V11,"-")</f>
        <v>234000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22</v>
      </c>
      <c r="AN11" s="101">
        <f>IF(P11=0,"",IF(AM11=0,"",(AM11/P11)))</f>
        <v>0.23655913978495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6</v>
      </c>
      <c r="AW11" s="107">
        <f>IF(P11=0,"",IF(AV11=0,"",(AV11/P11)))</f>
        <v>0.064516129032258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18</v>
      </c>
      <c r="BF11" s="113">
        <f>IF(P11=0,"",IF(BE11=0,"",(BE11/P11)))</f>
        <v>0.19354838709677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30</v>
      </c>
      <c r="BO11" s="120">
        <f>IF(P11=0,"",IF(BN11=0,"",(BN11/P11)))</f>
        <v>0.32258064516129</v>
      </c>
      <c r="BP11" s="121">
        <v>5</v>
      </c>
      <c r="BQ11" s="122">
        <f>IFERROR(BP11/BN11,"-")</f>
        <v>0.16666666666667</v>
      </c>
      <c r="BR11" s="123">
        <v>720000</v>
      </c>
      <c r="BS11" s="124">
        <f>IFERROR(BR11/BN11,"-")</f>
        <v>24000</v>
      </c>
      <c r="BT11" s="125"/>
      <c r="BU11" s="125">
        <v>1</v>
      </c>
      <c r="BV11" s="125">
        <v>4</v>
      </c>
      <c r="BW11" s="126">
        <v>11</v>
      </c>
      <c r="BX11" s="127">
        <f>IF(P11=0,"",IF(BW11=0,"",(BW11/P11)))</f>
        <v>0.11827956989247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>
        <v>6</v>
      </c>
      <c r="CG11" s="134">
        <f>IF(P11=0,"",IF(CF11=0,"",(CF11/P11)))</f>
        <v>0.064516129032258</v>
      </c>
      <c r="CH11" s="135">
        <v>1</v>
      </c>
      <c r="CI11" s="136">
        <f>IFERROR(CH11/CF11,"-")</f>
        <v>0.16666666666667</v>
      </c>
      <c r="CJ11" s="137">
        <v>6000</v>
      </c>
      <c r="CK11" s="138">
        <f>IFERROR(CJ11/CF11,"-")</f>
        <v>1000</v>
      </c>
      <c r="CL11" s="139"/>
      <c r="CM11" s="139">
        <v>1</v>
      </c>
      <c r="CN11" s="139"/>
      <c r="CO11" s="140">
        <v>3</v>
      </c>
      <c r="CP11" s="141">
        <v>702000</v>
      </c>
      <c r="CQ11" s="141">
        <v>278000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5.3493333333333</v>
      </c>
      <c r="B14" s="39"/>
      <c r="C14" s="39"/>
      <c r="D14" s="39"/>
      <c r="E14" s="39"/>
      <c r="F14" s="39"/>
      <c r="G14" s="40" t="s">
        <v>91</v>
      </c>
      <c r="H14" s="40"/>
      <c r="I14" s="40"/>
      <c r="J14" s="190">
        <f>SUM(J6:J13)</f>
        <v>375000</v>
      </c>
      <c r="K14" s="41">
        <f>SUM(K6:K13)</f>
        <v>824</v>
      </c>
      <c r="L14" s="41">
        <f>SUM(L6:L13)</f>
        <v>422</v>
      </c>
      <c r="M14" s="41">
        <f>SUM(M6:M13)</f>
        <v>1096</v>
      </c>
      <c r="N14" s="41">
        <f>SUM(N6:N13)</f>
        <v>256</v>
      </c>
      <c r="O14" s="41">
        <f>SUM(O6:O13)</f>
        <v>1</v>
      </c>
      <c r="P14" s="41">
        <f>SUM(P6:P13)</f>
        <v>257</v>
      </c>
      <c r="Q14" s="42">
        <f>IFERROR(P14/M14,"-")</f>
        <v>0.23448905109489</v>
      </c>
      <c r="R14" s="78">
        <f>SUM(R6:R13)</f>
        <v>20</v>
      </c>
      <c r="S14" s="78">
        <f>SUM(S6:S13)</f>
        <v>58</v>
      </c>
      <c r="T14" s="42">
        <f>IFERROR(R14/P14,"-")</f>
        <v>0.077821011673152</v>
      </c>
      <c r="U14" s="184">
        <f>IFERROR(J14/P14,"-")</f>
        <v>1459.1439688716</v>
      </c>
      <c r="V14" s="44">
        <f>SUM(V6:V13)</f>
        <v>9</v>
      </c>
      <c r="W14" s="42">
        <f>IFERROR(V14/P14,"-")</f>
        <v>0.035019455252918</v>
      </c>
      <c r="X14" s="190">
        <f>SUM(X6:X13)</f>
        <v>2006000</v>
      </c>
      <c r="Y14" s="190">
        <f>IFERROR(X14/P14,"-")</f>
        <v>7805.4474708171</v>
      </c>
      <c r="Z14" s="190">
        <f>IFERROR(X14/V14,"-")</f>
        <v>222888.88888889</v>
      </c>
      <c r="AA14" s="190">
        <f>X14-J14</f>
        <v>1631000</v>
      </c>
      <c r="AB14" s="47">
        <f>X14/J14</f>
        <v>5.3493333333333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